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bgeinc\data\TXC\Projects\San Antonio Projects\9396-00 - Mullins Tract\03 - GB Phase 1\02_Corresp\02_Outgoing\260420 - DRH, CAD and Plans\"/>
    </mc:Choice>
  </mc:AlternateContent>
  <xr:revisionPtr revIDLastSave="0" documentId="13_ncr:1_{EDB7A533-C3DC-431F-AA67-9B6B8A51C361}" xr6:coauthVersionLast="47" xr6:coauthVersionMax="47" xr10:uidLastSave="{00000000-0000-0000-0000-000000000000}"/>
  <bookViews>
    <workbookView xWindow="-120" yWindow="-120" windowWidth="29040" windowHeight="15720" xr2:uid="{833CC9E7-42D5-435D-96DB-72D09DD62967}"/>
  </bookViews>
  <sheets>
    <sheet name="Sheet1" sheetId="1" r:id="rId1"/>
  </sheets>
  <definedNames>
    <definedName name="_xlnm.Print_Area" localSheetId="0">Sheet1!$A$1:$F$201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8" i="1" l="1"/>
  <c r="F157" i="1"/>
  <c r="F156" i="1"/>
  <c r="F155" i="1"/>
  <c r="F154" i="1"/>
  <c r="F153" i="1"/>
  <c r="F152" i="1"/>
  <c r="F159" i="1" l="1"/>
  <c r="F15" i="1" l="1"/>
  <c r="F16" i="1"/>
  <c r="F17" i="1"/>
  <c r="F18" i="1"/>
  <c r="F19" i="1"/>
  <c r="F20" i="1"/>
  <c r="F21" i="1"/>
  <c r="F22" i="1"/>
  <c r="F23" i="1"/>
  <c r="F14" i="1"/>
  <c r="B182" i="1"/>
  <c r="B181" i="1"/>
  <c r="B180" i="1"/>
  <c r="B179" i="1"/>
  <c r="B178" i="1"/>
  <c r="B177" i="1"/>
  <c r="B176" i="1"/>
  <c r="B175" i="1"/>
  <c r="B174" i="1"/>
  <c r="B173" i="1"/>
  <c r="B172" i="1"/>
  <c r="F3" i="1"/>
  <c r="F167" i="1" l="1"/>
  <c r="F166" i="1"/>
  <c r="F107" i="1"/>
  <c r="F165" i="1"/>
  <c r="F164" i="1" l="1"/>
  <c r="E163" i="1"/>
  <c r="F163" i="1" s="1"/>
  <c r="F168" i="1" l="1"/>
  <c r="E182" i="1" s="1"/>
  <c r="E93" i="1"/>
  <c r="F68" i="1"/>
  <c r="F104" i="1"/>
  <c r="F111" i="1"/>
  <c r="F110" i="1"/>
  <c r="F109" i="1"/>
  <c r="F108" i="1"/>
  <c r="F105" i="1" l="1"/>
  <c r="F89" i="1"/>
  <c r="F78" i="1"/>
  <c r="F83" i="1"/>
  <c r="F87" i="1"/>
  <c r="F79" i="1"/>
  <c r="F75" i="1"/>
  <c r="F82" i="1"/>
  <c r="F137" i="1"/>
  <c r="F136" i="1"/>
  <c r="F26" i="1"/>
  <c r="F25" i="1"/>
  <c r="F4" i="1" l="1"/>
  <c r="E62" i="1"/>
  <c r="F62" i="1" s="1"/>
  <c r="F60" i="1"/>
  <c r="E50" i="1"/>
  <c r="F43" i="1" l="1"/>
  <c r="F45" i="1" l="1"/>
  <c r="F44" i="1"/>
  <c r="F33" i="1" l="1"/>
  <c r="F32" i="1"/>
  <c r="F151" i="1" l="1"/>
  <c r="F145" i="1"/>
  <c r="F144" i="1"/>
  <c r="F143" i="1"/>
  <c r="F142" i="1"/>
  <c r="F135" i="1"/>
  <c r="F134" i="1"/>
  <c r="F133" i="1"/>
  <c r="F128" i="1"/>
  <c r="F127" i="1"/>
  <c r="F126" i="1"/>
  <c r="F125" i="1"/>
  <c r="F124" i="1"/>
  <c r="F123" i="1"/>
  <c r="F122" i="1"/>
  <c r="F121" i="1"/>
  <c r="F120" i="1"/>
  <c r="F115" i="1"/>
  <c r="F114" i="1"/>
  <c r="F113" i="1"/>
  <c r="F112" i="1"/>
  <c r="F106" i="1"/>
  <c r="F103" i="1"/>
  <c r="F102" i="1"/>
  <c r="F101" i="1"/>
  <c r="F100" i="1"/>
  <c r="F99" i="1"/>
  <c r="F98" i="1"/>
  <c r="F93" i="1"/>
  <c r="F92" i="1"/>
  <c r="F91" i="1"/>
  <c r="F90" i="1"/>
  <c r="F88" i="1"/>
  <c r="F86" i="1"/>
  <c r="F85" i="1"/>
  <c r="F84" i="1"/>
  <c r="F81" i="1"/>
  <c r="F80" i="1"/>
  <c r="F77" i="1"/>
  <c r="F76" i="1"/>
  <c r="F74" i="1"/>
  <c r="F73" i="1"/>
  <c r="F72" i="1"/>
  <c r="F71" i="1"/>
  <c r="F70" i="1"/>
  <c r="F69" i="1"/>
  <c r="F67" i="1"/>
  <c r="F61" i="1"/>
  <c r="F59" i="1"/>
  <c r="F58" i="1"/>
  <c r="F57" i="1"/>
  <c r="F56" i="1"/>
  <c r="F51" i="1"/>
  <c r="F50" i="1"/>
  <c r="F49" i="1"/>
  <c r="F24" i="1"/>
  <c r="F47" i="1"/>
  <c r="F46" i="1"/>
  <c r="F42" i="1"/>
  <c r="F37" i="1"/>
  <c r="F36" i="1"/>
  <c r="F35" i="1"/>
  <c r="F34" i="1"/>
  <c r="F31" i="1"/>
  <c r="F13" i="1"/>
  <c r="F12" i="1"/>
  <c r="F147" i="1" l="1"/>
  <c r="E181" i="1"/>
  <c r="F63" i="1"/>
  <c r="F116" i="1"/>
  <c r="F129" i="1"/>
  <c r="F138" i="1"/>
  <c r="F38" i="1"/>
  <c r="F27" i="1"/>
  <c r="F94" i="1"/>
  <c r="F48" i="1"/>
  <c r="F52" i="1" s="1"/>
  <c r="E176" i="1" l="1"/>
  <c r="E175" i="1"/>
  <c r="E174" i="1"/>
  <c r="E172" i="1"/>
  <c r="E173" i="1"/>
  <c r="E179" i="1"/>
  <c r="E178" i="1"/>
  <c r="E177" i="1"/>
  <c r="E180" i="1"/>
  <c r="F186" i="1"/>
  <c r="F187" i="1" s="1"/>
  <c r="E183" i="1" l="1"/>
  <c r="F189" i="1"/>
  <c r="F191" i="1"/>
  <c r="F190" i="1"/>
  <c r="F188" i="1"/>
  <c r="D205" i="1"/>
  <c r="D211" i="1" s="1"/>
  <c r="D206" i="1"/>
  <c r="D212" i="1" s="1"/>
  <c r="B211" i="1"/>
  <c r="C211" i="1"/>
  <c r="E211" i="1"/>
  <c r="F211" i="1"/>
  <c r="B212" i="1"/>
  <c r="C212" i="1"/>
  <c r="E212" i="1"/>
  <c r="F212" i="1"/>
  <c r="F192" i="1" l="1"/>
  <c r="F193" i="1" s="1"/>
  <c r="D193" i="1" s="1"/>
  <c r="D186" i="1" l="1"/>
  <c r="D187" i="1" l="1"/>
  <c r="D189" i="1"/>
  <c r="D190" i="1"/>
  <c r="D191" i="1"/>
  <c r="D188" i="1"/>
  <c r="D192" i="1" l="1"/>
</calcChain>
</file>

<file path=xl/sharedStrings.xml><?xml version="1.0" encoding="utf-8"?>
<sst xmlns="http://schemas.openxmlformats.org/spreadsheetml/2006/main" count="377" uniqueCount="166">
  <si>
    <t>Developable Acreage:</t>
  </si>
  <si>
    <t>Estimated Lot Yield:</t>
  </si>
  <si>
    <t xml:space="preserve">PHASE </t>
  </si>
  <si>
    <t>NUMBER OF LOTS</t>
  </si>
  <si>
    <t>ITEM</t>
  </si>
  <si>
    <t>DESCRIPTION</t>
  </si>
  <si>
    <t>COST/UNIT</t>
  </si>
  <si>
    <t>UNIT</t>
  </si>
  <si>
    <t>QUANTITY</t>
  </si>
  <si>
    <t>COST</t>
  </si>
  <si>
    <t>LF</t>
  </si>
  <si>
    <t>EA</t>
  </si>
  <si>
    <t>OFFSITE WASTEWATER IMPROVEMENTS</t>
  </si>
  <si>
    <t>LS</t>
  </si>
  <si>
    <t>TOTAL COSTS</t>
  </si>
  <si>
    <t>TOTAL</t>
  </si>
  <si>
    <t>15% ENGINEERING</t>
  </si>
  <si>
    <t>3% TESTING</t>
  </si>
  <si>
    <t>1% ENVIRONMENTAL</t>
  </si>
  <si>
    <t>1% MISC. LEGAL</t>
  </si>
  <si>
    <t>GRAND TOTAL</t>
  </si>
  <si>
    <t xml:space="preserve">AVERAGE COST PER LOT </t>
  </si>
  <si>
    <t xml:space="preserve">This cost estiamte is based on the consultants reasonable professional judgement and experience and does not consitute a warranty, express, or implied. </t>
  </si>
  <si>
    <t xml:space="preserve">Actual cost may vary. </t>
  </si>
  <si>
    <t>NOTES</t>
  </si>
  <si>
    <t>PHASE ACREAGE</t>
  </si>
  <si>
    <t>DOUBLE SERVICE</t>
  </si>
  <si>
    <t>SINGLE SERVICE</t>
  </si>
  <si>
    <t>TRENCH SAFETY</t>
  </si>
  <si>
    <t>8" SDR 26 WASTEWATER LINE</t>
  </si>
  <si>
    <t>STD. WASTEWATER MANHOLE</t>
  </si>
  <si>
    <t>4' MANHOLE</t>
  </si>
  <si>
    <t>6' MANHOLE</t>
  </si>
  <si>
    <t>10' CURB INLET</t>
  </si>
  <si>
    <t xml:space="preserve">ONSITE WASTEWATER IMPROVEMENTS </t>
  </si>
  <si>
    <t>APPROXIMATE CONSTRUCTION COSTS FOR GUADALUPE BEND</t>
  </si>
  <si>
    <t>Subdivision</t>
  </si>
  <si>
    <t xml:space="preserve">OFFSITE WATER IMPROVEMENTS </t>
  </si>
  <si>
    <t>ONSITE WATER IMPROVEMENTS¹</t>
  </si>
  <si>
    <t>60-INCH RCP CL III</t>
  </si>
  <si>
    <t>48-INCH RCP CL III</t>
  </si>
  <si>
    <t>42-INCH RCP CL III</t>
  </si>
  <si>
    <t>36-INCH RCP CL III</t>
  </si>
  <si>
    <t>30-INCH RCP CL III</t>
  </si>
  <si>
    <t>24-INCH RCP CL III</t>
  </si>
  <si>
    <t>4'X4' BOX MANHOLE</t>
  </si>
  <si>
    <t>5'X5' BOX MANHOLE</t>
  </si>
  <si>
    <t>8'X8' BOX MANHOLE</t>
  </si>
  <si>
    <t>48' HEADWALL</t>
  </si>
  <si>
    <t>60" HEADWALL</t>
  </si>
  <si>
    <t>8" SUBGRADE PREP - LIME STABILIZED</t>
  </si>
  <si>
    <t>ROW CLEARING AND GRUBBING</t>
  </si>
  <si>
    <t>4' SIDEWALK</t>
  </si>
  <si>
    <t>SY</t>
  </si>
  <si>
    <t>CY</t>
  </si>
  <si>
    <t>AC</t>
  </si>
  <si>
    <t>LIFT STATION</t>
  </si>
  <si>
    <t xml:space="preserve">14" BASE (60' ROW)- COLLECTOR </t>
  </si>
  <si>
    <t xml:space="preserve">3" HMAC (60' ROW)- COLLECTOR </t>
  </si>
  <si>
    <t>tlen (ft)</t>
  </si>
  <si>
    <t>ROW (ft)</t>
  </si>
  <si>
    <t>Base (ft)</t>
  </si>
  <si>
    <t>HMAC (ft)</t>
  </si>
  <si>
    <t>Sidewalk (ft)</t>
  </si>
  <si>
    <t xml:space="preserve">Local </t>
  </si>
  <si>
    <t>tlen (yd)</t>
  </si>
  <si>
    <t>ROW (yd)</t>
  </si>
  <si>
    <t>Base (yd)</t>
  </si>
  <si>
    <t>HMAC (yd)</t>
  </si>
  <si>
    <t>Sidewalk (yd)</t>
  </si>
  <si>
    <t xml:space="preserve">Minor Collector </t>
  </si>
  <si>
    <r>
      <t>3</t>
    </r>
    <r>
      <rPr>
        <sz val="11"/>
        <color theme="1"/>
        <rFont val="Calibri"/>
        <family val="2"/>
        <scheme val="minor"/>
      </rPr>
      <t>COST OF STORM APPERTUNANCES ARE INCLUDED IN PRICE OF LINEAR FOOT OF PIPE</t>
    </r>
  </si>
  <si>
    <t xml:space="preserve">2" HMAC (50' ROW)- LOCAL </t>
  </si>
  <si>
    <t>10" BASE (50' ROW)- LOCAL</t>
  </si>
  <si>
    <t xml:space="preserve">SIGNAGE AND STRIPING </t>
  </si>
  <si>
    <t xml:space="preserve">CHIP SEAL ROAD </t>
  </si>
  <si>
    <t>EXISTING HOMESITE AND ELECTRICAL DEMOLITION</t>
  </si>
  <si>
    <t>5' MANHOLE</t>
  </si>
  <si>
    <t xml:space="preserve">SMALL WATER QUALITY POND </t>
  </si>
  <si>
    <t xml:space="preserve">LARGE WATER QUALITY/ DETENTION POND </t>
  </si>
  <si>
    <t>LOCAL STREET IMPROVEMENTS (50FT ROW)</t>
  </si>
  <si>
    <t xml:space="preserve">12' FLARED WINGWALL </t>
  </si>
  <si>
    <t xml:space="preserve">VISTA RIDGE CROSSING </t>
  </si>
  <si>
    <t xml:space="preserve">SUE INVESTIGATION AND DETAILED SURVEY </t>
  </si>
  <si>
    <t>RESIDENTIAL COLLECTOR STREET IMPROVEMENTS (60' ROW)</t>
  </si>
  <si>
    <t>MAJOR COLLECTOR STREET IMPROVEMENTS (90' ROW)</t>
  </si>
  <si>
    <r>
      <t xml:space="preserve"> 1</t>
    </r>
    <r>
      <rPr>
        <sz val="11"/>
        <color theme="1"/>
        <rFont val="Calibri"/>
        <family val="2"/>
        <scheme val="minor"/>
      </rPr>
      <t>COST OF 8" - 16" WATERLINE AND APPERTENCES ARE INCLUDED IN THE PRICE PER LINEAR FOOT</t>
    </r>
  </si>
  <si>
    <r>
      <t>2</t>
    </r>
    <r>
      <rPr>
        <sz val="11"/>
        <color theme="1"/>
        <rFont val="Calibri"/>
        <family val="2"/>
        <scheme val="minor"/>
      </rPr>
      <t xml:space="preserve"> PER WATER FEASIBILITY STUDY DEC 2021, OFFSITE 6,117 LF COST WILL TRIGGER AT 300 LOTS </t>
    </r>
  </si>
  <si>
    <t>ONSITE DRAINAGE IMPROVEMENTS ³</t>
  </si>
  <si>
    <t>7'X7' BOX MANHOLE</t>
  </si>
  <si>
    <t>SUBTOTAL - ONSITE WATER</t>
  </si>
  <si>
    <t>SUBTOTAL - OFFSITE WATER</t>
  </si>
  <si>
    <t>SUBTOTAL - ONSITE WASTEWATER</t>
  </si>
  <si>
    <t>SUBTOTAL - OFFSITE WASTEWATER</t>
  </si>
  <si>
    <t>SUBTOTAL - ONSITE DRAINAGE</t>
  </si>
  <si>
    <t>SUBTOTAL - OFFSITE DRAINAGE</t>
  </si>
  <si>
    <t>OFFSITE DRAINAGE IMPROVEMENTS</t>
  </si>
  <si>
    <t>SUBTOTAL - LOCAL STREETS</t>
  </si>
  <si>
    <t>SUBTOTAL - RESIDENTIAL COLLECTOR STREETS</t>
  </si>
  <si>
    <t>SUBTOTAL - MAJOR COLLECTOR STREETS</t>
  </si>
  <si>
    <t>SUBTOTAL - EROSION CONTROL</t>
  </si>
  <si>
    <t>EROSION CONTROL IMPROVEMENTS</t>
  </si>
  <si>
    <t>5% CONTIGENCIES</t>
  </si>
  <si>
    <t xml:space="preserve">CHANNEL EXCAVATION (ASSUMING 25 SY PER LF) </t>
  </si>
  <si>
    <t xml:space="preserve">34531 LF OF LOCAL </t>
  </si>
  <si>
    <t>4/25/2023 - JDC</t>
  </si>
  <si>
    <t>PHASE 1</t>
  </si>
  <si>
    <t>PH 1</t>
  </si>
  <si>
    <t>12" SDR 26 WASTEWATER LINE</t>
  </si>
  <si>
    <t>15" SDR 26 WASTEWATER LINE</t>
  </si>
  <si>
    <t>10" SDR 26 WASTEWATER LINE</t>
  </si>
  <si>
    <t>DRY CONNECTION</t>
  </si>
  <si>
    <t>6' SIDEWALK</t>
  </si>
  <si>
    <t>6'X6' BOX MANHOLE</t>
  </si>
  <si>
    <t>15' CURB INLET</t>
  </si>
  <si>
    <t>7' MANHOLE</t>
  </si>
  <si>
    <t>42" HEADWALL</t>
  </si>
  <si>
    <t>18" HEADWALL</t>
  </si>
  <si>
    <t>24" HEADWALL</t>
  </si>
  <si>
    <t>30" HEADWALL</t>
  </si>
  <si>
    <t>36" HEADWALL</t>
  </si>
  <si>
    <t>19 8'X8' BOX CULVERTS</t>
  </si>
  <si>
    <t>LFX19</t>
  </si>
  <si>
    <t>MAX S8 BARRACUDA</t>
  </si>
  <si>
    <t>PIPE END TREATMENT</t>
  </si>
  <si>
    <t>TXDOT HEADWALL (BARRACUDA)</t>
  </si>
  <si>
    <t>TEMPORARY ROCK RUBBLE HEADWALL</t>
  </si>
  <si>
    <t>8' MANHOLE</t>
  </si>
  <si>
    <t>54-INCH RCP CL III</t>
  </si>
  <si>
    <t>8" FORCE MAIN</t>
  </si>
  <si>
    <t>CLEARING &amp; EXCAVATION IMPROVEMENTS</t>
  </si>
  <si>
    <t>SUBTOTAL - CLEARING &amp; EXCAVATION</t>
  </si>
  <si>
    <t>LOT CLEAR AND GRUB, PER ACRE</t>
  </si>
  <si>
    <t>LOT EXCAVATION, PER CUBIC YARD</t>
  </si>
  <si>
    <t>LOT EMBANKMENT, PER CUBIC YARD</t>
  </si>
  <si>
    <t>CULVERT CROSSING</t>
  </si>
  <si>
    <t>ASSUMES DEVELOPMENT OCCURS PER THE PHASE ORDER SHOWN ON THE MASTER PLAN</t>
  </si>
  <si>
    <t>ROW EXCAVATION, PER CUBIC YARD</t>
  </si>
  <si>
    <t>ROW EMBANKMENT, PER CUBIC YARD</t>
  </si>
  <si>
    <t>COST SUMMARY</t>
  </si>
  <si>
    <t xml:space="preserve">SUBTOTAL - </t>
  </si>
  <si>
    <t>8-INCH C-909 PC 235, POTABLE (BLUE) WATER LINE AND APPURTENANCES, ALL DEPTHS, PER LINEAR FOOT</t>
  </si>
  <si>
    <t>8-INCH , CLASS 151, DUCTILE IRON WATER LINE AND APPURTENANCES, ALL DEPTHS, PER LINEAR FOOT</t>
  </si>
  <si>
    <t>8-INCH , C-909 20-INCH STEEL ENCASED WATER LINE AND APPURTENANCES, ALL DEPTHS, PER LINEAR FOOT</t>
  </si>
  <si>
    <t>12-INCH, C-909 PC 235, POTABLE (BLUE) WATER LINE AND APPURTENANCES, PER LINEAR FOOT</t>
  </si>
  <si>
    <t>12-INCH, CLASS 151, DUCTILE IRON WATER LINE AND APPURTENANCES, PER LINEAR FOOT</t>
  </si>
  <si>
    <t>12-INCH , C-909 24-INCH STEEL ENCASED WATER LINE AND APPURTENANCES, ALL DEPTHS, PER LINEAR FOOT</t>
  </si>
  <si>
    <t>SINGLE WATER SERVICE, PER EACH</t>
  </si>
  <si>
    <t>DOUBLE WATER SERVICE, PER EACH</t>
  </si>
  <si>
    <t>FIRE HYDRANT, INCLUDING 6-INCH LEAD AND 6-INCH VALVE, PER EACH</t>
  </si>
  <si>
    <t>8" GATE VALVE, PER EACH</t>
  </si>
  <si>
    <t>12" GATE VALVE, PER EACH</t>
  </si>
  <si>
    <t>TEMPORARY BLOWOFF VALVE, PER EACH</t>
  </si>
  <si>
    <t>2-INCH AIR RELEASE VALVE, PER EACH</t>
  </si>
  <si>
    <t>VISTA RIDGE WATERLINE CROSSING, PER LUMP SUM</t>
  </si>
  <si>
    <t>TRENCH SAFETY, PER LINEAR FOOT</t>
  </si>
  <si>
    <t>12" WET CONNECTION (EXISTING GVSUD WATERLINE ALONG FM 725), PER EACH</t>
  </si>
  <si>
    <t>10' SIDEWALK</t>
  </si>
  <si>
    <t>CONSTRUCTION ENTRANCE</t>
  </si>
  <si>
    <t>INLET PROTECTION</t>
  </si>
  <si>
    <t>SILT FENCE W/ J HOOKS</t>
  </si>
  <si>
    <t>PERMANENT 50' NATURAL VEGETATIVE FILTER STRIP</t>
  </si>
  <si>
    <t>PERMANENT 15' ENGINEERED VEGETATIVE FILTER STRIP</t>
  </si>
  <si>
    <t>40' TEMPORARY VEGETATIVE FILTER STRIP</t>
  </si>
  <si>
    <t>ROCK BERM</t>
  </si>
  <si>
    <t>12" NOMINAL DIAMETER ROCK RUBBLE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</si>
</sst>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"/>
    <numFmt numFmtId="166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vertAlign val="superscript"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Arial"/>
      <family val="2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140">
    <xf numFmtId="0" fontId="0" fillId="0" borderId="0" xfId="0"/>
    <xf numFmtId="0" fontId="3" fillId="0" borderId="3" xfId="0" applyFont="1" applyBorder="1"/>
    <xf numFmtId="0" fontId="6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7" xfId="0" applyFont="1" applyBorder="1"/>
    <xf numFmtId="7" fontId="6" fillId="0" borderId="7" xfId="1" quotePrefix="1" applyNumberFormat="1" applyFont="1" applyFill="1" applyBorder="1" applyAlignment="1">
      <alignment horizontal="center"/>
    </xf>
    <xf numFmtId="7" fontId="6" fillId="0" borderId="7" xfId="1" applyNumberFormat="1" applyFont="1" applyFill="1" applyBorder="1" applyAlignment="1">
      <alignment horizontal="center"/>
    </xf>
    <xf numFmtId="0" fontId="0" fillId="0" borderId="3" xfId="0" applyBorder="1"/>
    <xf numFmtId="0" fontId="6" fillId="2" borderId="3" xfId="0" applyFont="1" applyFill="1" applyBorder="1"/>
    <xf numFmtId="0" fontId="6" fillId="2" borderId="0" xfId="0" applyFont="1" applyFill="1"/>
    <xf numFmtId="0" fontId="6" fillId="0" borderId="11" xfId="0" applyFont="1" applyBorder="1"/>
    <xf numFmtId="0" fontId="6" fillId="0" borderId="0" xfId="0" applyFont="1"/>
    <xf numFmtId="44" fontId="6" fillId="3" borderId="10" xfId="2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2" borderId="3" xfId="0" quotePrefix="1" applyFont="1" applyFill="1" applyBorder="1" applyAlignment="1">
      <alignment horizontal="center"/>
    </xf>
    <xf numFmtId="44" fontId="7" fillId="2" borderId="4" xfId="2" applyFont="1" applyFill="1" applyBorder="1"/>
    <xf numFmtId="0" fontId="7" fillId="0" borderId="14" xfId="0" applyFont="1" applyBorder="1" applyAlignment="1">
      <alignment horizontal="center"/>
    </xf>
    <xf numFmtId="44" fontId="6" fillId="0" borderId="15" xfId="0" applyNumberFormat="1" applyFont="1" applyBorder="1"/>
    <xf numFmtId="0" fontId="6" fillId="0" borderId="17" xfId="0" applyFont="1" applyBorder="1" applyAlignment="1">
      <alignment horizontal="center"/>
    </xf>
    <xf numFmtId="0" fontId="7" fillId="0" borderId="6" xfId="0" applyFont="1" applyBorder="1"/>
    <xf numFmtId="44" fontId="6" fillId="0" borderId="10" xfId="2" applyFont="1" applyFill="1" applyBorder="1" applyAlignment="1">
      <alignment horizontal="center"/>
    </xf>
    <xf numFmtId="0" fontId="6" fillId="0" borderId="20" xfId="0" applyFont="1" applyBorder="1" applyAlignment="1">
      <alignment horizontal="right"/>
    </xf>
    <xf numFmtId="44" fontId="6" fillId="0" borderId="1" xfId="0" applyNumberFormat="1" applyFont="1" applyBorder="1" applyAlignment="1">
      <alignment horizontal="right"/>
    </xf>
    <xf numFmtId="3" fontId="6" fillId="0" borderId="11" xfId="0" applyNumberFormat="1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6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1" fillId="0" borderId="0" xfId="0" applyFont="1"/>
    <xf numFmtId="165" fontId="11" fillId="0" borderId="0" xfId="0" applyNumberFormat="1" applyFont="1"/>
    <xf numFmtId="0" fontId="6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164" fontId="10" fillId="0" borderId="0" xfId="0" applyNumberFormat="1" applyFont="1" applyAlignment="1">
      <alignment horizontal="center"/>
    </xf>
    <xf numFmtId="44" fontId="7" fillId="0" borderId="4" xfId="2" applyFont="1" applyFill="1" applyBorder="1"/>
    <xf numFmtId="0" fontId="6" fillId="0" borderId="3" xfId="0" applyFont="1" applyBorder="1" applyAlignment="1">
      <alignment horizontal="center"/>
    </xf>
    <xf numFmtId="0" fontId="15" fillId="0" borderId="0" xfId="0" applyFont="1"/>
    <xf numFmtId="7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2" fillId="0" borderId="0" xfId="0" applyFont="1"/>
    <xf numFmtId="165" fontId="15" fillId="0" borderId="0" xfId="0" applyNumberFormat="1" applyFont="1"/>
    <xf numFmtId="1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  <xf numFmtId="8" fontId="6" fillId="0" borderId="7" xfId="1" quotePrefix="1" applyNumberFormat="1" applyFont="1" applyFill="1" applyBorder="1" applyAlignment="1">
      <alignment horizontal="center"/>
    </xf>
    <xf numFmtId="0" fontId="6" fillId="3" borderId="7" xfId="0" applyFont="1" applyFill="1" applyBorder="1"/>
    <xf numFmtId="7" fontId="6" fillId="3" borderId="7" xfId="1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0" borderId="11" xfId="0" quotePrefix="1" applyFont="1" applyBorder="1" applyAlignment="1">
      <alignment horizontal="center"/>
    </xf>
    <xf numFmtId="44" fontId="7" fillId="0" borderId="4" xfId="2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/>
    <xf numFmtId="0" fontId="0" fillId="0" borderId="5" xfId="0" applyBorder="1"/>
    <xf numFmtId="44" fontId="7" fillId="0" borderId="15" xfId="0" applyNumberFormat="1" applyFont="1" applyBorder="1"/>
    <xf numFmtId="44" fontId="6" fillId="0" borderId="16" xfId="0" applyNumberFormat="1" applyFont="1" applyBorder="1"/>
    <xf numFmtId="0" fontId="7" fillId="4" borderId="11" xfId="0" applyFont="1" applyFill="1" applyBorder="1" applyAlignment="1">
      <alignment horizontal="center"/>
    </xf>
    <xf numFmtId="0" fontId="7" fillId="4" borderId="7" xfId="0" applyFont="1" applyFill="1" applyBorder="1"/>
    <xf numFmtId="7" fontId="7" fillId="4" borderId="7" xfId="1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/>
    </xf>
    <xf numFmtId="3" fontId="7" fillId="4" borderId="11" xfId="0" applyNumberFormat="1" applyFont="1" applyFill="1" applyBorder="1" applyAlignment="1">
      <alignment horizontal="center"/>
    </xf>
    <xf numFmtId="3" fontId="7" fillId="4" borderId="10" xfId="0" applyNumberFormat="1" applyFont="1" applyFill="1" applyBorder="1" applyAlignment="1">
      <alignment horizontal="center"/>
    </xf>
    <xf numFmtId="7" fontId="6" fillId="0" borderId="0" xfId="1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center"/>
    </xf>
    <xf numFmtId="0" fontId="6" fillId="0" borderId="12" xfId="0" quotePrefix="1" applyFont="1" applyBorder="1" applyAlignment="1">
      <alignment horizontal="center"/>
    </xf>
    <xf numFmtId="0" fontId="6" fillId="0" borderId="8" xfId="0" applyFont="1" applyBorder="1"/>
    <xf numFmtId="44" fontId="6" fillId="0" borderId="20" xfId="0" applyNumberFormat="1" applyFont="1" applyBorder="1" applyAlignment="1">
      <alignment horizontal="right"/>
    </xf>
    <xf numFmtId="0" fontId="2" fillId="0" borderId="2" xfId="0" applyFont="1" applyBorder="1"/>
    <xf numFmtId="0" fontId="7" fillId="0" borderId="0" xfId="0" applyFont="1" applyAlignment="1">
      <alignment horizontal="right"/>
    </xf>
    <xf numFmtId="44" fontId="6" fillId="0" borderId="25" xfId="0" applyNumberFormat="1" applyFont="1" applyBorder="1" applyAlignment="1">
      <alignment horizontal="center"/>
    </xf>
    <xf numFmtId="166" fontId="6" fillId="0" borderId="11" xfId="0" applyNumberFormat="1" applyFont="1" applyBorder="1" applyAlignment="1">
      <alignment horizontal="center"/>
    </xf>
    <xf numFmtId="0" fontId="6" fillId="0" borderId="18" xfId="0" applyFont="1" applyBorder="1"/>
    <xf numFmtId="0" fontId="6" fillId="0" borderId="2" xfId="0" applyFont="1" applyBorder="1"/>
    <xf numFmtId="0" fontId="6" fillId="0" borderId="6" xfId="0" applyFont="1" applyBorder="1"/>
    <xf numFmtId="44" fontId="7" fillId="0" borderId="13" xfId="2" applyFont="1" applyFill="1" applyBorder="1" applyAlignment="1">
      <alignment horizontal="center"/>
    </xf>
    <xf numFmtId="0" fontId="6" fillId="0" borderId="1" xfId="0" quotePrefix="1" applyFont="1" applyBorder="1"/>
    <xf numFmtId="0" fontId="6" fillId="0" borderId="2" xfId="0" quotePrefix="1" applyFont="1" applyBorder="1"/>
    <xf numFmtId="0" fontId="6" fillId="0" borderId="28" xfId="0" quotePrefix="1" applyFont="1" applyBorder="1" applyAlignment="1">
      <alignment horizontal="center"/>
    </xf>
    <xf numFmtId="0" fontId="6" fillId="0" borderId="29" xfId="0" applyFont="1" applyBorder="1"/>
    <xf numFmtId="44" fontId="7" fillId="0" borderId="13" xfId="2" applyFont="1" applyFill="1" applyBorder="1"/>
    <xf numFmtId="0" fontId="2" fillId="0" borderId="30" xfId="0" applyFont="1" applyBorder="1"/>
    <xf numFmtId="14" fontId="3" fillId="0" borderId="0" xfId="0" applyNumberFormat="1" applyFont="1" applyAlignment="1">
      <alignment horizontal="left"/>
    </xf>
    <xf numFmtId="0" fontId="3" fillId="0" borderId="0" xfId="0" applyFont="1"/>
    <xf numFmtId="0" fontId="3" fillId="0" borderId="4" xfId="0" applyFont="1" applyBorder="1"/>
    <xf numFmtId="0" fontId="4" fillId="0" borderId="0" xfId="0" applyFont="1" applyAlignment="1">
      <alignment horizontal="right"/>
    </xf>
    <xf numFmtId="4" fontId="4" fillId="0" borderId="4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0" fontId="0" fillId="0" borderId="6" xfId="0" applyBorder="1"/>
    <xf numFmtId="0" fontId="0" fillId="0" borderId="13" xfId="0" applyBorder="1"/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6" fillId="0" borderId="3" xfId="0" quotePrefix="1" applyFont="1" applyBorder="1" applyAlignment="1">
      <alignment horizontal="center"/>
    </xf>
    <xf numFmtId="0" fontId="6" fillId="0" borderId="26" xfId="0" applyFont="1" applyBorder="1"/>
    <xf numFmtId="0" fontId="6" fillId="0" borderId="31" xfId="0" applyFont="1" applyBorder="1" applyAlignment="1">
      <alignment horizontal="center"/>
    </xf>
    <xf numFmtId="0" fontId="6" fillId="0" borderId="3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6" fillId="0" borderId="26" xfId="0" applyFont="1" applyBorder="1" applyAlignment="1">
      <alignment horizontal="right"/>
    </xf>
    <xf numFmtId="0" fontId="6" fillId="0" borderId="27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4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164" fontId="7" fillId="0" borderId="19" xfId="0" applyNumberFormat="1" applyFont="1" applyBorder="1" applyAlignment="1">
      <alignment horizontal="center"/>
    </xf>
    <xf numFmtId="164" fontId="7" fillId="0" borderId="22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4" borderId="17" xfId="0" applyFont="1" applyFill="1" applyBorder="1" applyAlignment="1">
      <alignment horizontal="center"/>
    </xf>
    <xf numFmtId="0" fontId="7" fillId="4" borderId="26" xfId="0" applyFont="1" applyFill="1" applyBorder="1" applyAlignment="1">
      <alignment horizontal="center"/>
    </xf>
    <xf numFmtId="0" fontId="7" fillId="4" borderId="31" xfId="0" applyFont="1" applyFill="1" applyBorder="1" applyAlignment="1">
      <alignment horizontal="center"/>
    </xf>
    <xf numFmtId="0" fontId="6" fillId="0" borderId="8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3" fontId="7" fillId="4" borderId="12" xfId="0" applyNumberFormat="1" applyFont="1" applyFill="1" applyBorder="1" applyAlignment="1">
      <alignment horizontal="center"/>
    </xf>
    <xf numFmtId="3" fontId="7" fillId="4" borderId="32" xfId="0" applyNumberFormat="1" applyFont="1" applyFill="1" applyBorder="1" applyAlignment="1">
      <alignment horizontal="center"/>
    </xf>
    <xf numFmtId="44" fontId="6" fillId="0" borderId="11" xfId="2" applyFont="1" applyFill="1" applyBorder="1" applyAlignment="1">
      <alignment horizontal="center"/>
    </xf>
    <xf numFmtId="44" fontId="6" fillId="0" borderId="10" xfId="2" applyFont="1" applyFill="1" applyBorder="1" applyAlignment="1">
      <alignment horizontal="center"/>
    </xf>
    <xf numFmtId="44" fontId="7" fillId="0" borderId="12" xfId="2" applyFont="1" applyFill="1" applyBorder="1" applyAlignment="1">
      <alignment horizontal="center"/>
    </xf>
    <xf numFmtId="44" fontId="7" fillId="0" borderId="32" xfId="2" applyFont="1" applyFill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44" fontId="6" fillId="0" borderId="7" xfId="2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3" fontId="6" fillId="0" borderId="33" xfId="0" applyNumberFormat="1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0" xfId="0" applyFont="1" applyBorder="1"/>
    <xf numFmtId="3" fontId="6" fillId="0" borderId="24" xfId="0" applyNumberFormat="1" applyFont="1" applyBorder="1" applyAlignment="1">
      <alignment horizontal="center"/>
    </xf>
    <xf numFmtId="3" fontId="6" fillId="0" borderId="27" xfId="0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 xr:uid="{278B5DAE-2590-476C-A13A-4FD0758862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04BEA-2894-413D-ADE6-9F45ED6A99E0}">
  <sheetPr>
    <pageSetUpPr fitToPage="1"/>
  </sheetPr>
  <dimension ref="A1:F231"/>
  <sheetViews>
    <sheetView tabSelected="1" workbookViewId="0">
      <selection activeCell="C227" sqref="C227"/>
    </sheetView>
  </sheetViews>
  <sheetFormatPr defaultRowHeight="15" x14ac:dyDescent="0.25"/>
  <cols>
    <col min="2" max="2" width="82.85546875" customWidth="1"/>
    <col min="3" max="3" width="16.7109375" customWidth="1"/>
    <col min="4" max="4" width="23.7109375" customWidth="1"/>
    <col min="5" max="5" width="13.28515625" customWidth="1"/>
    <col min="6" max="6" width="30.7109375" customWidth="1"/>
  </cols>
  <sheetData>
    <row r="1" spans="1:6" ht="18.75" customHeight="1" x14ac:dyDescent="0.3">
      <c r="A1" s="111" t="s">
        <v>35</v>
      </c>
      <c r="B1" s="112"/>
      <c r="C1" s="112"/>
      <c r="D1" s="112"/>
      <c r="E1" s="65"/>
      <c r="F1" s="78"/>
    </row>
    <row r="2" spans="1:6" ht="15.75" x14ac:dyDescent="0.25">
      <c r="A2" s="1"/>
      <c r="B2" s="79" t="s">
        <v>105</v>
      </c>
      <c r="C2" s="80"/>
      <c r="D2" s="80"/>
      <c r="E2" s="80"/>
      <c r="F2" s="81"/>
    </row>
    <row r="3" spans="1:6" ht="15.75" x14ac:dyDescent="0.25">
      <c r="A3" s="1"/>
      <c r="B3" s="79" t="s">
        <v>36</v>
      </c>
      <c r="C3" s="80"/>
      <c r="D3" s="80"/>
      <c r="E3" s="82" t="s">
        <v>0</v>
      </c>
      <c r="F3" s="83">
        <f>SUM(E8:F8)</f>
        <v>44.2</v>
      </c>
    </row>
    <row r="4" spans="1:6" ht="15.75" x14ac:dyDescent="0.25">
      <c r="A4" s="1"/>
      <c r="B4" s="80"/>
      <c r="C4" s="80"/>
      <c r="D4" s="80"/>
      <c r="E4" s="82" t="s">
        <v>1</v>
      </c>
      <c r="F4" s="84">
        <f>SUM(E7:F7)</f>
        <v>103</v>
      </c>
    </row>
    <row r="5" spans="1:6" ht="15.75" thickBot="1" x14ac:dyDescent="0.3">
      <c r="A5" s="51"/>
      <c r="B5" s="85"/>
      <c r="C5" s="85"/>
      <c r="D5" s="85"/>
      <c r="E5" s="85"/>
      <c r="F5" s="86"/>
    </row>
    <row r="6" spans="1:6" ht="15.75" x14ac:dyDescent="0.25">
      <c r="A6" s="2"/>
      <c r="B6" s="25" t="s">
        <v>104</v>
      </c>
      <c r="C6" s="113" t="s">
        <v>2</v>
      </c>
      <c r="D6" s="113"/>
      <c r="E6" s="119">
        <v>1</v>
      </c>
      <c r="F6" s="120"/>
    </row>
    <row r="7" spans="1:6" ht="15.75" x14ac:dyDescent="0.25">
      <c r="A7" s="3"/>
      <c r="B7" s="66"/>
      <c r="C7" s="108" t="s">
        <v>3</v>
      </c>
      <c r="D7" s="108"/>
      <c r="E7" s="115">
        <v>103</v>
      </c>
      <c r="F7" s="116"/>
    </row>
    <row r="8" spans="1:6" ht="16.5" thickBot="1" x14ac:dyDescent="0.3">
      <c r="A8" s="4"/>
      <c r="B8" s="20"/>
      <c r="C8" s="114" t="s">
        <v>25</v>
      </c>
      <c r="D8" s="114"/>
      <c r="E8" s="117">
        <v>44.2</v>
      </c>
      <c r="F8" s="118"/>
    </row>
    <row r="9" spans="1:6" ht="15.75" x14ac:dyDescent="0.25">
      <c r="A9" s="3"/>
      <c r="B9" s="12"/>
      <c r="C9" s="12"/>
      <c r="D9" s="12"/>
      <c r="E9" s="34"/>
      <c r="F9" s="87"/>
    </row>
    <row r="10" spans="1:6" ht="15.6" customHeight="1" x14ac:dyDescent="0.25">
      <c r="A10" s="11" t="s">
        <v>38</v>
      </c>
      <c r="B10" s="90"/>
      <c r="C10" s="90"/>
      <c r="D10" s="90"/>
      <c r="E10" s="99" t="s">
        <v>106</v>
      </c>
      <c r="F10" s="100"/>
    </row>
    <row r="11" spans="1:6" ht="15.6" customHeight="1" x14ac:dyDescent="0.25">
      <c r="A11" s="54" t="s">
        <v>4</v>
      </c>
      <c r="B11" s="55" t="s">
        <v>5</v>
      </c>
      <c r="C11" s="56" t="s">
        <v>6</v>
      </c>
      <c r="D11" s="57" t="s">
        <v>7</v>
      </c>
      <c r="E11" s="58" t="s">
        <v>8</v>
      </c>
      <c r="F11" s="59" t="s">
        <v>9</v>
      </c>
    </row>
    <row r="12" spans="1:6" ht="15.6" customHeight="1" x14ac:dyDescent="0.25">
      <c r="A12" s="47">
        <v>1</v>
      </c>
      <c r="B12" s="5" t="s">
        <v>141</v>
      </c>
      <c r="C12" s="6"/>
      <c r="D12" s="19" t="s">
        <v>10</v>
      </c>
      <c r="E12" s="24">
        <v>1234</v>
      </c>
      <c r="F12" s="21">
        <f>E12*$C$12</f>
        <v>0</v>
      </c>
    </row>
    <row r="13" spans="1:6" ht="15.6" customHeight="1" x14ac:dyDescent="0.25">
      <c r="A13" s="47">
        <v>2</v>
      </c>
      <c r="B13" s="5" t="s">
        <v>142</v>
      </c>
      <c r="C13" s="6"/>
      <c r="D13" s="19" t="s">
        <v>10</v>
      </c>
      <c r="E13" s="24">
        <v>272</v>
      </c>
      <c r="F13" s="21">
        <f>E13*$C13</f>
        <v>0</v>
      </c>
    </row>
    <row r="14" spans="1:6" ht="15.6" customHeight="1" x14ac:dyDescent="0.25">
      <c r="A14" s="47">
        <v>3</v>
      </c>
      <c r="B14" s="5" t="s">
        <v>143</v>
      </c>
      <c r="C14" s="6"/>
      <c r="D14" s="19" t="s">
        <v>10</v>
      </c>
      <c r="E14" s="24">
        <v>38</v>
      </c>
      <c r="F14" s="21">
        <f>E14*$C$14</f>
        <v>0</v>
      </c>
    </row>
    <row r="15" spans="1:6" ht="15.6" customHeight="1" x14ac:dyDescent="0.25">
      <c r="A15" s="47">
        <v>4</v>
      </c>
      <c r="B15" s="5" t="s">
        <v>144</v>
      </c>
      <c r="C15" s="6"/>
      <c r="D15" s="19" t="s">
        <v>10</v>
      </c>
      <c r="E15" s="24">
        <v>2002</v>
      </c>
      <c r="F15" s="21">
        <f t="shared" ref="F15:F23" si="0">E15*$C$14</f>
        <v>0</v>
      </c>
    </row>
    <row r="16" spans="1:6" ht="15.6" customHeight="1" x14ac:dyDescent="0.25">
      <c r="A16" s="47">
        <v>5</v>
      </c>
      <c r="B16" s="5" t="s">
        <v>145</v>
      </c>
      <c r="C16" s="6"/>
      <c r="D16" s="19" t="s">
        <v>10</v>
      </c>
      <c r="E16" s="24">
        <v>116</v>
      </c>
      <c r="F16" s="21">
        <f t="shared" si="0"/>
        <v>0</v>
      </c>
    </row>
    <row r="17" spans="1:6" ht="15.6" customHeight="1" x14ac:dyDescent="0.25">
      <c r="A17" s="47">
        <v>6</v>
      </c>
      <c r="B17" s="5" t="s">
        <v>146</v>
      </c>
      <c r="C17" s="6"/>
      <c r="D17" s="19" t="s">
        <v>10</v>
      </c>
      <c r="E17" s="24">
        <v>47</v>
      </c>
      <c r="F17" s="21">
        <f t="shared" si="0"/>
        <v>0</v>
      </c>
    </row>
    <row r="18" spans="1:6" ht="15.6" customHeight="1" x14ac:dyDescent="0.25">
      <c r="A18" s="47">
        <v>7</v>
      </c>
      <c r="B18" s="5" t="s">
        <v>147</v>
      </c>
      <c r="C18" s="6"/>
      <c r="D18" s="19" t="s">
        <v>11</v>
      </c>
      <c r="E18" s="24">
        <v>30</v>
      </c>
      <c r="F18" s="21">
        <f t="shared" si="0"/>
        <v>0</v>
      </c>
    </row>
    <row r="19" spans="1:6" ht="15.6" customHeight="1" x14ac:dyDescent="0.25">
      <c r="A19" s="47">
        <v>8</v>
      </c>
      <c r="B19" s="5" t="s">
        <v>148</v>
      </c>
      <c r="C19" s="6"/>
      <c r="D19" s="19" t="s">
        <v>11</v>
      </c>
      <c r="E19" s="24">
        <v>37</v>
      </c>
      <c r="F19" s="21">
        <f t="shared" si="0"/>
        <v>0</v>
      </c>
    </row>
    <row r="20" spans="1:6" ht="15.6" customHeight="1" x14ac:dyDescent="0.25">
      <c r="A20" s="47">
        <v>9</v>
      </c>
      <c r="B20" s="5" t="s">
        <v>149</v>
      </c>
      <c r="C20" s="6"/>
      <c r="D20" s="19" t="s">
        <v>11</v>
      </c>
      <c r="E20" s="24">
        <v>7</v>
      </c>
      <c r="F20" s="21">
        <f t="shared" si="0"/>
        <v>0</v>
      </c>
    </row>
    <row r="21" spans="1:6" ht="15.6" customHeight="1" x14ac:dyDescent="0.25">
      <c r="A21" s="47">
        <v>10</v>
      </c>
      <c r="B21" s="5" t="s">
        <v>150</v>
      </c>
      <c r="C21" s="6"/>
      <c r="D21" s="19" t="s">
        <v>11</v>
      </c>
      <c r="E21" s="24">
        <v>12</v>
      </c>
      <c r="F21" s="21">
        <f t="shared" si="0"/>
        <v>0</v>
      </c>
    </row>
    <row r="22" spans="1:6" ht="15.6" customHeight="1" x14ac:dyDescent="0.25">
      <c r="A22" s="47">
        <v>11</v>
      </c>
      <c r="B22" s="5" t="s">
        <v>151</v>
      </c>
      <c r="C22" s="6"/>
      <c r="D22" s="19" t="s">
        <v>11</v>
      </c>
      <c r="E22" s="24">
        <v>19</v>
      </c>
      <c r="F22" s="21">
        <f t="shared" si="0"/>
        <v>0</v>
      </c>
    </row>
    <row r="23" spans="1:6" ht="15.6" customHeight="1" x14ac:dyDescent="0.25">
      <c r="A23" s="47">
        <v>12</v>
      </c>
      <c r="B23" s="5" t="s">
        <v>152</v>
      </c>
      <c r="C23" s="6"/>
      <c r="D23" s="19" t="s">
        <v>11</v>
      </c>
      <c r="E23" s="24">
        <v>4</v>
      </c>
      <c r="F23" s="21">
        <f t="shared" si="0"/>
        <v>0</v>
      </c>
    </row>
    <row r="24" spans="1:6" ht="15.6" customHeight="1" x14ac:dyDescent="0.25">
      <c r="A24" s="47">
        <v>13</v>
      </c>
      <c r="B24" s="5" t="s">
        <v>153</v>
      </c>
      <c r="C24" s="6"/>
      <c r="D24" s="19" t="s">
        <v>11</v>
      </c>
      <c r="E24" s="24">
        <v>1</v>
      </c>
      <c r="F24" s="21">
        <f>E24*$C$24</f>
        <v>0</v>
      </c>
    </row>
    <row r="25" spans="1:6" ht="15.6" customHeight="1" x14ac:dyDescent="0.25">
      <c r="A25" s="47">
        <v>14</v>
      </c>
      <c r="B25" s="5" t="s">
        <v>154</v>
      </c>
      <c r="C25" s="6"/>
      <c r="D25" s="19" t="s">
        <v>13</v>
      </c>
      <c r="E25" s="24">
        <v>1</v>
      </c>
      <c r="F25" s="21">
        <f>E25*$C$25</f>
        <v>0</v>
      </c>
    </row>
    <row r="26" spans="1:6" ht="15" customHeight="1" x14ac:dyDescent="0.25">
      <c r="A26" s="47">
        <v>15</v>
      </c>
      <c r="B26" s="5" t="s">
        <v>155</v>
      </c>
      <c r="C26" s="6"/>
      <c r="D26" s="19" t="s">
        <v>10</v>
      </c>
      <c r="E26" s="24">
        <v>3705</v>
      </c>
      <c r="F26" s="21">
        <f>E26*$C$26</f>
        <v>0</v>
      </c>
    </row>
    <row r="27" spans="1:6" ht="15.6" customHeight="1" x14ac:dyDescent="0.25">
      <c r="A27" s="34"/>
      <c r="B27" s="12" t="s">
        <v>90</v>
      </c>
      <c r="C27" s="60"/>
      <c r="D27" s="12"/>
      <c r="E27" s="61"/>
      <c r="F27" s="48">
        <f>SUM(F12:F26)</f>
        <v>0</v>
      </c>
    </row>
    <row r="28" spans="1:6" ht="15.6" customHeight="1" x14ac:dyDescent="0.25">
      <c r="A28" s="3"/>
      <c r="B28" s="12"/>
      <c r="C28" s="12"/>
      <c r="D28" s="12"/>
      <c r="E28" s="3"/>
      <c r="F28" s="88"/>
    </row>
    <row r="29" spans="1:6" ht="15.6" customHeight="1" x14ac:dyDescent="0.25">
      <c r="A29" s="11" t="s">
        <v>37</v>
      </c>
      <c r="B29" s="90"/>
      <c r="C29" s="90"/>
      <c r="D29" s="90"/>
      <c r="E29" s="99" t="s">
        <v>106</v>
      </c>
      <c r="F29" s="100"/>
    </row>
    <row r="30" spans="1:6" ht="15.6" customHeight="1" x14ac:dyDescent="0.25">
      <c r="A30" s="54" t="s">
        <v>4</v>
      </c>
      <c r="B30" s="55" t="s">
        <v>5</v>
      </c>
      <c r="C30" s="56" t="s">
        <v>6</v>
      </c>
      <c r="D30" s="57" t="s">
        <v>7</v>
      </c>
      <c r="E30" s="58" t="s">
        <v>8</v>
      </c>
      <c r="F30" s="59" t="s">
        <v>9</v>
      </c>
    </row>
    <row r="31" spans="1:6" ht="15.6" customHeight="1" x14ac:dyDescent="0.25">
      <c r="A31" s="47">
        <v>1</v>
      </c>
      <c r="B31" s="5" t="s">
        <v>144</v>
      </c>
      <c r="C31" s="6"/>
      <c r="D31" s="19" t="s">
        <v>10</v>
      </c>
      <c r="E31" s="24">
        <v>1766</v>
      </c>
      <c r="F31" s="21">
        <f t="shared" ref="F31:F37" si="1">E31*$C31</f>
        <v>0</v>
      </c>
    </row>
    <row r="32" spans="1:6" ht="15.6" customHeight="1" x14ac:dyDescent="0.25">
      <c r="A32" s="47">
        <v>2</v>
      </c>
      <c r="B32" s="5" t="s">
        <v>146</v>
      </c>
      <c r="C32" s="6"/>
      <c r="D32" s="19" t="s">
        <v>10</v>
      </c>
      <c r="E32" s="24">
        <v>470</v>
      </c>
      <c r="F32" s="21">
        <f t="shared" si="1"/>
        <v>0</v>
      </c>
    </row>
    <row r="33" spans="1:6" ht="15.6" customHeight="1" x14ac:dyDescent="0.25">
      <c r="A33" s="47">
        <v>3</v>
      </c>
      <c r="B33" s="5" t="s">
        <v>149</v>
      </c>
      <c r="C33" s="6"/>
      <c r="D33" s="19" t="s">
        <v>11</v>
      </c>
      <c r="E33" s="24">
        <v>4</v>
      </c>
      <c r="F33" s="21">
        <f t="shared" si="1"/>
        <v>0</v>
      </c>
    </row>
    <row r="34" spans="1:6" ht="15.6" customHeight="1" x14ac:dyDescent="0.25">
      <c r="A34" s="47">
        <v>4</v>
      </c>
      <c r="B34" s="5" t="s">
        <v>151</v>
      </c>
      <c r="C34" s="6"/>
      <c r="D34" s="19" t="s">
        <v>11</v>
      </c>
      <c r="E34" s="24">
        <v>6</v>
      </c>
      <c r="F34" s="21">
        <f t="shared" si="1"/>
        <v>0</v>
      </c>
    </row>
    <row r="35" spans="1:6" ht="15.6" customHeight="1" x14ac:dyDescent="0.25">
      <c r="A35" s="47">
        <v>5</v>
      </c>
      <c r="B35" s="5" t="s">
        <v>153</v>
      </c>
      <c r="C35" s="6"/>
      <c r="D35" s="19" t="s">
        <v>11</v>
      </c>
      <c r="E35" s="24">
        <v>1</v>
      </c>
      <c r="F35" s="21">
        <f t="shared" si="1"/>
        <v>0</v>
      </c>
    </row>
    <row r="36" spans="1:6" ht="15.6" customHeight="1" x14ac:dyDescent="0.25">
      <c r="A36" s="47">
        <v>6</v>
      </c>
      <c r="B36" s="5" t="s">
        <v>156</v>
      </c>
      <c r="C36" s="6"/>
      <c r="D36" s="19" t="s">
        <v>11</v>
      </c>
      <c r="E36" s="24">
        <v>1</v>
      </c>
      <c r="F36" s="21">
        <f t="shared" si="1"/>
        <v>0</v>
      </c>
    </row>
    <row r="37" spans="1:6" ht="15.6" customHeight="1" x14ac:dyDescent="0.25">
      <c r="A37" s="47">
        <v>7</v>
      </c>
      <c r="B37" s="5" t="s">
        <v>155</v>
      </c>
      <c r="C37" s="6"/>
      <c r="D37" s="19" t="s">
        <v>10</v>
      </c>
      <c r="E37" s="24">
        <v>2236</v>
      </c>
      <c r="F37" s="21">
        <f t="shared" si="1"/>
        <v>0</v>
      </c>
    </row>
    <row r="38" spans="1:6" ht="15.6" customHeight="1" x14ac:dyDescent="0.25">
      <c r="A38" s="3"/>
      <c r="B38" s="12" t="s">
        <v>91</v>
      </c>
      <c r="C38" s="12"/>
      <c r="D38" s="12"/>
      <c r="E38" s="3"/>
      <c r="F38" s="48">
        <f>SUM(F31:F37)</f>
        <v>0</v>
      </c>
    </row>
    <row r="39" spans="1:6" ht="15.6" customHeight="1" x14ac:dyDescent="0.25">
      <c r="A39" s="3"/>
      <c r="B39" s="12"/>
      <c r="C39" s="12"/>
      <c r="D39" s="12"/>
      <c r="E39" s="3"/>
      <c r="F39" s="88"/>
    </row>
    <row r="40" spans="1:6" ht="15.6" customHeight="1" x14ac:dyDescent="0.25">
      <c r="A40" s="11" t="s">
        <v>34</v>
      </c>
      <c r="B40" s="90"/>
      <c r="C40" s="90"/>
      <c r="D40" s="90"/>
      <c r="E40" s="99" t="s">
        <v>106</v>
      </c>
      <c r="F40" s="100"/>
    </row>
    <row r="41" spans="1:6" ht="15.6" customHeight="1" x14ac:dyDescent="0.25">
      <c r="A41" s="54" t="s">
        <v>4</v>
      </c>
      <c r="B41" s="55" t="s">
        <v>5</v>
      </c>
      <c r="C41" s="56" t="s">
        <v>6</v>
      </c>
      <c r="D41" s="57" t="s">
        <v>7</v>
      </c>
      <c r="E41" s="58" t="s">
        <v>8</v>
      </c>
      <c r="F41" s="59" t="s">
        <v>9</v>
      </c>
    </row>
    <row r="42" spans="1:6" ht="15.6" customHeight="1" x14ac:dyDescent="0.25">
      <c r="A42" s="47">
        <v>1</v>
      </c>
      <c r="B42" s="5" t="s">
        <v>29</v>
      </c>
      <c r="C42" s="6"/>
      <c r="D42" s="19" t="s">
        <v>10</v>
      </c>
      <c r="E42" s="24">
        <v>1509</v>
      </c>
      <c r="F42" s="21">
        <f>E42*$C$42</f>
        <v>0</v>
      </c>
    </row>
    <row r="43" spans="1:6" ht="15.6" customHeight="1" x14ac:dyDescent="0.25">
      <c r="A43" s="47">
        <v>2</v>
      </c>
      <c r="B43" s="5" t="s">
        <v>110</v>
      </c>
      <c r="C43" s="6"/>
      <c r="D43" s="19" t="s">
        <v>10</v>
      </c>
      <c r="E43" s="24">
        <v>564</v>
      </c>
      <c r="F43" s="21">
        <f>E43*$C$43</f>
        <v>0</v>
      </c>
    </row>
    <row r="44" spans="1:6" ht="15.6" customHeight="1" x14ac:dyDescent="0.25">
      <c r="A44" s="47">
        <v>3</v>
      </c>
      <c r="B44" s="5" t="s">
        <v>108</v>
      </c>
      <c r="C44" s="6"/>
      <c r="D44" s="19" t="s">
        <v>10</v>
      </c>
      <c r="E44" s="24">
        <v>106</v>
      </c>
      <c r="F44" s="21">
        <f>E44*$C$44</f>
        <v>0</v>
      </c>
    </row>
    <row r="45" spans="1:6" ht="15.6" customHeight="1" x14ac:dyDescent="0.25">
      <c r="A45" s="47">
        <v>4</v>
      </c>
      <c r="B45" s="5" t="s">
        <v>109</v>
      </c>
      <c r="C45" s="6"/>
      <c r="D45" s="19" t="s">
        <v>10</v>
      </c>
      <c r="E45" s="24">
        <v>1487</v>
      </c>
      <c r="F45" s="21">
        <f>E45*$C$45</f>
        <v>0</v>
      </c>
    </row>
    <row r="46" spans="1:6" ht="15.6" customHeight="1" x14ac:dyDescent="0.25">
      <c r="A46" s="47">
        <v>5</v>
      </c>
      <c r="B46" s="5" t="s">
        <v>82</v>
      </c>
      <c r="C46" s="7"/>
      <c r="D46" s="19" t="s">
        <v>13</v>
      </c>
      <c r="E46" s="24">
        <v>1</v>
      </c>
      <c r="F46" s="21">
        <f t="shared" ref="F46:F51" si="2">E46*$C46</f>
        <v>0</v>
      </c>
    </row>
    <row r="47" spans="1:6" ht="15.6" customHeight="1" x14ac:dyDescent="0.25">
      <c r="A47" s="47">
        <v>6</v>
      </c>
      <c r="B47" s="5" t="s">
        <v>26</v>
      </c>
      <c r="C47" s="6"/>
      <c r="D47" s="19" t="s">
        <v>11</v>
      </c>
      <c r="E47" s="24">
        <v>39</v>
      </c>
      <c r="F47" s="21">
        <f t="shared" si="2"/>
        <v>0</v>
      </c>
    </row>
    <row r="48" spans="1:6" ht="15.6" customHeight="1" x14ac:dyDescent="0.25">
      <c r="A48" s="47">
        <v>7</v>
      </c>
      <c r="B48" s="5" t="s">
        <v>27</v>
      </c>
      <c r="C48" s="6"/>
      <c r="D48" s="19" t="s">
        <v>11</v>
      </c>
      <c r="E48" s="24">
        <v>25</v>
      </c>
      <c r="F48" s="21">
        <f t="shared" si="2"/>
        <v>0</v>
      </c>
    </row>
    <row r="49" spans="1:6" ht="15.6" customHeight="1" x14ac:dyDescent="0.25">
      <c r="A49" s="47">
        <v>8</v>
      </c>
      <c r="B49" s="5" t="s">
        <v>30</v>
      </c>
      <c r="C49" s="6"/>
      <c r="D49" s="19" t="s">
        <v>11</v>
      </c>
      <c r="E49" s="24">
        <v>21</v>
      </c>
      <c r="F49" s="21">
        <f t="shared" si="2"/>
        <v>0</v>
      </c>
    </row>
    <row r="50" spans="1:6" ht="15.6" customHeight="1" x14ac:dyDescent="0.25">
      <c r="A50" s="47">
        <v>9</v>
      </c>
      <c r="B50" s="5" t="s">
        <v>28</v>
      </c>
      <c r="C50" s="6"/>
      <c r="D50" s="19" t="s">
        <v>10</v>
      </c>
      <c r="E50" s="24">
        <f>E42+E43+E44+E45</f>
        <v>3666</v>
      </c>
      <c r="F50" s="21">
        <f t="shared" si="2"/>
        <v>0</v>
      </c>
    </row>
    <row r="51" spans="1:6" ht="15.6" customHeight="1" x14ac:dyDescent="0.25">
      <c r="A51" s="47">
        <v>10</v>
      </c>
      <c r="B51" s="5" t="s">
        <v>83</v>
      </c>
      <c r="C51" s="7"/>
      <c r="D51" s="19" t="s">
        <v>13</v>
      </c>
      <c r="E51" s="24">
        <v>0</v>
      </c>
      <c r="F51" s="21">
        <f t="shared" si="2"/>
        <v>0</v>
      </c>
    </row>
    <row r="52" spans="1:6" ht="15.6" customHeight="1" x14ac:dyDescent="0.25">
      <c r="A52" s="3"/>
      <c r="B52" s="12" t="s">
        <v>92</v>
      </c>
      <c r="C52" s="12"/>
      <c r="D52" s="12"/>
      <c r="E52" s="3"/>
      <c r="F52" s="48">
        <f>SUM(F42:F51)</f>
        <v>0</v>
      </c>
    </row>
    <row r="53" spans="1:6" ht="15.6" customHeight="1" thickBot="1" x14ac:dyDescent="0.3">
      <c r="A53" s="3"/>
      <c r="B53" s="12"/>
      <c r="C53" s="12"/>
      <c r="D53" s="12"/>
      <c r="E53" s="3"/>
      <c r="F53" s="88"/>
    </row>
    <row r="54" spans="1:6" ht="15.6" customHeight="1" x14ac:dyDescent="0.25">
      <c r="A54" s="69" t="s">
        <v>12</v>
      </c>
      <c r="B54" s="70"/>
      <c r="C54" s="70"/>
      <c r="D54" s="70"/>
      <c r="E54" s="101" t="s">
        <v>106</v>
      </c>
      <c r="F54" s="102"/>
    </row>
    <row r="55" spans="1:6" ht="15.6" customHeight="1" x14ac:dyDescent="0.25">
      <c r="A55" s="54" t="s">
        <v>4</v>
      </c>
      <c r="B55" s="55" t="s">
        <v>5</v>
      </c>
      <c r="C55" s="56" t="s">
        <v>6</v>
      </c>
      <c r="D55" s="57" t="s">
        <v>7</v>
      </c>
      <c r="E55" s="58" t="s">
        <v>8</v>
      </c>
      <c r="F55" s="59" t="s">
        <v>9</v>
      </c>
    </row>
    <row r="56" spans="1:6" ht="15.6" hidden="1" customHeight="1" x14ac:dyDescent="0.25">
      <c r="A56" s="47">
        <v>1</v>
      </c>
      <c r="B56" s="5" t="s">
        <v>129</v>
      </c>
      <c r="C56" s="6">
        <v>75</v>
      </c>
      <c r="D56" s="26" t="s">
        <v>10</v>
      </c>
      <c r="E56" s="24">
        <v>0</v>
      </c>
      <c r="F56" s="21">
        <f t="shared" ref="F56:F61" si="3">E56*$C56</f>
        <v>0</v>
      </c>
    </row>
    <row r="57" spans="1:6" ht="15.6" hidden="1" customHeight="1" x14ac:dyDescent="0.25">
      <c r="A57" s="47">
        <v>3</v>
      </c>
      <c r="B57" s="5" t="s">
        <v>111</v>
      </c>
      <c r="C57" s="6">
        <v>10000</v>
      </c>
      <c r="D57" s="19" t="s">
        <v>11</v>
      </c>
      <c r="E57" s="24">
        <v>0</v>
      </c>
      <c r="F57" s="21">
        <f t="shared" si="3"/>
        <v>0</v>
      </c>
    </row>
    <row r="58" spans="1:6" ht="15.6" hidden="1" customHeight="1" x14ac:dyDescent="0.25">
      <c r="A58" s="47">
        <v>4</v>
      </c>
      <c r="B58" s="5" t="s">
        <v>56</v>
      </c>
      <c r="C58" s="6">
        <v>1250000</v>
      </c>
      <c r="D58" s="26" t="s">
        <v>11</v>
      </c>
      <c r="E58" s="24">
        <v>0</v>
      </c>
      <c r="F58" s="21">
        <f t="shared" si="3"/>
        <v>0</v>
      </c>
    </row>
    <row r="59" spans="1:6" ht="15.6" hidden="1" customHeight="1" x14ac:dyDescent="0.25">
      <c r="A59" s="47">
        <v>5</v>
      </c>
      <c r="B59" s="5" t="s">
        <v>29</v>
      </c>
      <c r="C59" s="6">
        <v>110</v>
      </c>
      <c r="D59" s="19" t="s">
        <v>10</v>
      </c>
      <c r="E59" s="24">
        <v>0</v>
      </c>
      <c r="F59" s="21">
        <f t="shared" si="3"/>
        <v>0</v>
      </c>
    </row>
    <row r="60" spans="1:6" ht="15.6" customHeight="1" x14ac:dyDescent="0.25">
      <c r="A60" s="47">
        <v>6</v>
      </c>
      <c r="B60" s="5" t="s">
        <v>109</v>
      </c>
      <c r="C60" s="6"/>
      <c r="D60" s="19" t="s">
        <v>10</v>
      </c>
      <c r="E60" s="24">
        <v>740</v>
      </c>
      <c r="F60" s="21">
        <f t="shared" si="3"/>
        <v>0</v>
      </c>
    </row>
    <row r="61" spans="1:6" ht="15.6" customHeight="1" x14ac:dyDescent="0.25">
      <c r="A61" s="47">
        <v>7</v>
      </c>
      <c r="B61" s="5" t="s">
        <v>30</v>
      </c>
      <c r="C61" s="6"/>
      <c r="D61" s="19" t="s">
        <v>11</v>
      </c>
      <c r="E61" s="24">
        <v>6</v>
      </c>
      <c r="F61" s="21">
        <f t="shared" si="3"/>
        <v>0</v>
      </c>
    </row>
    <row r="62" spans="1:6" ht="15.6" customHeight="1" x14ac:dyDescent="0.25">
      <c r="A62" s="47">
        <v>8</v>
      </c>
      <c r="B62" s="5" t="s">
        <v>28</v>
      </c>
      <c r="C62" s="6"/>
      <c r="D62" s="19" t="s">
        <v>10</v>
      </c>
      <c r="E62" s="24">
        <f>E60</f>
        <v>740</v>
      </c>
      <c r="F62" s="21">
        <f t="shared" ref="F62" si="4">E62*$C62</f>
        <v>0</v>
      </c>
    </row>
    <row r="63" spans="1:6" ht="15.6" customHeight="1" thickBot="1" x14ac:dyDescent="0.3">
      <c r="A63" s="4"/>
      <c r="B63" s="71" t="s">
        <v>93</v>
      </c>
      <c r="C63" s="71"/>
      <c r="D63" s="71"/>
      <c r="E63" s="4"/>
      <c r="F63" s="72">
        <f>SUM(F56:F61)</f>
        <v>0</v>
      </c>
    </row>
    <row r="64" spans="1:6" ht="15.6" customHeight="1" x14ac:dyDescent="0.25">
      <c r="A64" s="3"/>
      <c r="B64" s="12"/>
      <c r="C64" s="12"/>
      <c r="D64" s="12"/>
      <c r="E64" s="3"/>
      <c r="F64" s="48"/>
    </row>
    <row r="65" spans="1:6" ht="15.6" customHeight="1" x14ac:dyDescent="0.25">
      <c r="A65" s="11" t="s">
        <v>88</v>
      </c>
      <c r="B65" s="90"/>
      <c r="C65" s="90"/>
      <c r="D65" s="90"/>
      <c r="E65" s="99" t="s">
        <v>106</v>
      </c>
      <c r="F65" s="100"/>
    </row>
    <row r="66" spans="1:6" ht="15.6" customHeight="1" x14ac:dyDescent="0.25">
      <c r="A66" s="54" t="s">
        <v>4</v>
      </c>
      <c r="B66" s="55" t="s">
        <v>5</v>
      </c>
      <c r="C66" s="56" t="s">
        <v>6</v>
      </c>
      <c r="D66" s="57" t="s">
        <v>7</v>
      </c>
      <c r="E66" s="58" t="s">
        <v>8</v>
      </c>
      <c r="F66" s="59" t="s">
        <v>9</v>
      </c>
    </row>
    <row r="67" spans="1:6" ht="15.6" hidden="1" customHeight="1" x14ac:dyDescent="0.25">
      <c r="A67" s="14">
        <v>1</v>
      </c>
      <c r="B67" s="5" t="s">
        <v>39</v>
      </c>
      <c r="C67" s="43">
        <v>440</v>
      </c>
      <c r="D67" s="26" t="s">
        <v>10</v>
      </c>
      <c r="E67" s="24">
        <v>0</v>
      </c>
      <c r="F67" s="21">
        <f>E67*$C$67</f>
        <v>0</v>
      </c>
    </row>
    <row r="68" spans="1:6" ht="15.6" hidden="1" customHeight="1" x14ac:dyDescent="0.25">
      <c r="A68" s="14">
        <v>2</v>
      </c>
      <c r="B68" s="5" t="s">
        <v>128</v>
      </c>
      <c r="C68" s="43">
        <v>350</v>
      </c>
      <c r="D68" s="26" t="s">
        <v>10</v>
      </c>
      <c r="E68" s="24">
        <v>0</v>
      </c>
      <c r="F68" s="21">
        <f>E68*$C$68</f>
        <v>0</v>
      </c>
    </row>
    <row r="69" spans="1:6" ht="15.6" customHeight="1" x14ac:dyDescent="0.25">
      <c r="A69" s="14">
        <v>3</v>
      </c>
      <c r="B69" s="5" t="s">
        <v>40</v>
      </c>
      <c r="C69" s="43"/>
      <c r="D69" s="26" t="s">
        <v>10</v>
      </c>
      <c r="E69" s="24">
        <v>577</v>
      </c>
      <c r="F69" s="21">
        <f>E69*$C$69</f>
        <v>0</v>
      </c>
    </row>
    <row r="70" spans="1:6" ht="15.6" customHeight="1" x14ac:dyDescent="0.25">
      <c r="A70" s="14">
        <v>4</v>
      </c>
      <c r="B70" s="5" t="s">
        <v>41</v>
      </c>
      <c r="C70" s="43"/>
      <c r="D70" s="26" t="s">
        <v>10</v>
      </c>
      <c r="E70" s="24">
        <v>401</v>
      </c>
      <c r="F70" s="21">
        <f>E70*$C$70</f>
        <v>0</v>
      </c>
    </row>
    <row r="71" spans="1:6" ht="15.6" customHeight="1" x14ac:dyDescent="0.25">
      <c r="A71" s="14">
        <v>5</v>
      </c>
      <c r="B71" s="5" t="s">
        <v>42</v>
      </c>
      <c r="C71" s="43"/>
      <c r="D71" s="26" t="s">
        <v>10</v>
      </c>
      <c r="E71" s="24">
        <v>302</v>
      </c>
      <c r="F71" s="21">
        <f>E71*$C$71</f>
        <v>0</v>
      </c>
    </row>
    <row r="72" spans="1:6" ht="15.6" customHeight="1" x14ac:dyDescent="0.25">
      <c r="A72" s="14">
        <v>6</v>
      </c>
      <c r="B72" s="5" t="s">
        <v>43</v>
      </c>
      <c r="C72" s="43"/>
      <c r="D72" s="26" t="s">
        <v>10</v>
      </c>
      <c r="E72" s="24">
        <v>308</v>
      </c>
      <c r="F72" s="21">
        <f>E72*$C$72</f>
        <v>0</v>
      </c>
    </row>
    <row r="73" spans="1:6" ht="15.6" customHeight="1" x14ac:dyDescent="0.25">
      <c r="A73" s="14">
        <v>7</v>
      </c>
      <c r="B73" s="5" t="s">
        <v>44</v>
      </c>
      <c r="C73" s="43"/>
      <c r="D73" s="26" t="s">
        <v>10</v>
      </c>
      <c r="E73" s="24">
        <v>2748</v>
      </c>
      <c r="F73" s="21">
        <f>E73*$C$73</f>
        <v>0</v>
      </c>
    </row>
    <row r="74" spans="1:6" ht="15.6" customHeight="1" x14ac:dyDescent="0.25">
      <c r="A74" s="14">
        <v>8</v>
      </c>
      <c r="B74" s="5" t="s">
        <v>33</v>
      </c>
      <c r="C74" s="43"/>
      <c r="D74" s="26" t="s">
        <v>11</v>
      </c>
      <c r="E74" s="24">
        <v>21</v>
      </c>
      <c r="F74" s="21">
        <f>E74*$C$74</f>
        <v>0</v>
      </c>
    </row>
    <row r="75" spans="1:6" ht="15.6" customHeight="1" x14ac:dyDescent="0.25">
      <c r="A75" s="14">
        <v>9</v>
      </c>
      <c r="B75" s="5" t="s">
        <v>114</v>
      </c>
      <c r="C75" s="43"/>
      <c r="D75" s="26" t="s">
        <v>11</v>
      </c>
      <c r="E75" s="24">
        <v>2</v>
      </c>
      <c r="F75" s="21">
        <f>E75*$C$75</f>
        <v>0</v>
      </c>
    </row>
    <row r="76" spans="1:6" ht="15.6" customHeight="1" x14ac:dyDescent="0.25">
      <c r="A76" s="14">
        <v>10</v>
      </c>
      <c r="B76" s="5" t="s">
        <v>31</v>
      </c>
      <c r="C76" s="43"/>
      <c r="D76" s="26" t="s">
        <v>11</v>
      </c>
      <c r="E76" s="24">
        <v>7</v>
      </c>
      <c r="F76" s="21">
        <f>E76*$C$76</f>
        <v>0</v>
      </c>
    </row>
    <row r="77" spans="1:6" ht="15.6" customHeight="1" x14ac:dyDescent="0.25">
      <c r="A77" s="14">
        <v>11</v>
      </c>
      <c r="B77" s="5" t="s">
        <v>77</v>
      </c>
      <c r="C77" s="43"/>
      <c r="D77" s="26" t="s">
        <v>11</v>
      </c>
      <c r="E77" s="24">
        <v>2</v>
      </c>
      <c r="F77" s="21">
        <f>E77*$C$77</f>
        <v>0</v>
      </c>
    </row>
    <row r="78" spans="1:6" ht="15.6" hidden="1" customHeight="1" x14ac:dyDescent="0.25">
      <c r="A78" s="14">
        <v>12</v>
      </c>
      <c r="B78" s="5" t="s">
        <v>32</v>
      </c>
      <c r="C78" s="43"/>
      <c r="D78" s="26" t="s">
        <v>11</v>
      </c>
      <c r="E78" s="24">
        <v>0</v>
      </c>
      <c r="F78" s="21">
        <f>E78*$C$78</f>
        <v>0</v>
      </c>
    </row>
    <row r="79" spans="1:6" ht="15.6" customHeight="1" x14ac:dyDescent="0.25">
      <c r="A79" s="14">
        <v>13</v>
      </c>
      <c r="B79" s="5" t="s">
        <v>115</v>
      </c>
      <c r="C79" s="43"/>
      <c r="D79" s="26" t="s">
        <v>11</v>
      </c>
      <c r="E79" s="24">
        <v>1</v>
      </c>
      <c r="F79" s="21">
        <f>E79*$C$79</f>
        <v>0</v>
      </c>
    </row>
    <row r="80" spans="1:6" ht="15.6" customHeight="1" x14ac:dyDescent="0.25">
      <c r="A80" s="14">
        <v>14</v>
      </c>
      <c r="B80" s="5" t="s">
        <v>45</v>
      </c>
      <c r="C80" s="43"/>
      <c r="D80" s="26" t="s">
        <v>11</v>
      </c>
      <c r="E80" s="24">
        <v>1</v>
      </c>
      <c r="F80" s="21">
        <f>E80*$C$80</f>
        <v>0</v>
      </c>
    </row>
    <row r="81" spans="1:6" ht="15.6" customHeight="1" x14ac:dyDescent="0.25">
      <c r="A81" s="14">
        <v>15</v>
      </c>
      <c r="B81" s="5" t="s">
        <v>46</v>
      </c>
      <c r="C81" s="43"/>
      <c r="D81" s="26" t="s">
        <v>11</v>
      </c>
      <c r="E81" s="24">
        <v>2</v>
      </c>
      <c r="F81" s="21">
        <f>E81*$C$81</f>
        <v>0</v>
      </c>
    </row>
    <row r="82" spans="1:6" ht="15.6" customHeight="1" x14ac:dyDescent="0.25">
      <c r="A82" s="14">
        <v>16</v>
      </c>
      <c r="B82" s="5" t="s">
        <v>113</v>
      </c>
      <c r="C82" s="43"/>
      <c r="D82" s="26" t="s">
        <v>11</v>
      </c>
      <c r="E82" s="24">
        <v>3</v>
      </c>
      <c r="F82" s="21">
        <f>E82*$C$82</f>
        <v>0</v>
      </c>
    </row>
    <row r="83" spans="1:6" ht="15.6" hidden="1" customHeight="1" x14ac:dyDescent="0.25">
      <c r="A83" s="14">
        <v>17</v>
      </c>
      <c r="B83" s="5" t="s">
        <v>89</v>
      </c>
      <c r="C83" s="43"/>
      <c r="D83" s="26" t="s">
        <v>11</v>
      </c>
      <c r="E83" s="24">
        <v>0</v>
      </c>
      <c r="F83" s="21">
        <f>E83*$C$83</f>
        <v>0</v>
      </c>
    </row>
    <row r="84" spans="1:6" ht="15" hidden="1" customHeight="1" x14ac:dyDescent="0.25">
      <c r="A84" s="14">
        <v>19</v>
      </c>
      <c r="B84" s="5" t="s">
        <v>117</v>
      </c>
      <c r="C84" s="43"/>
      <c r="D84" s="26" t="s">
        <v>11</v>
      </c>
      <c r="E84" s="24">
        <v>0</v>
      </c>
      <c r="F84" s="21">
        <f>E84*$C$84</f>
        <v>0</v>
      </c>
    </row>
    <row r="85" spans="1:6" ht="15" hidden="1" customHeight="1" x14ac:dyDescent="0.25">
      <c r="A85" s="14">
        <v>20</v>
      </c>
      <c r="B85" s="5" t="s">
        <v>118</v>
      </c>
      <c r="C85" s="43"/>
      <c r="D85" s="26" t="s">
        <v>11</v>
      </c>
      <c r="E85" s="24">
        <v>0</v>
      </c>
      <c r="F85" s="21">
        <f>E85*$C$85</f>
        <v>0</v>
      </c>
    </row>
    <row r="86" spans="1:6" ht="15" hidden="1" customHeight="1" x14ac:dyDescent="0.25">
      <c r="A86" s="14">
        <v>21</v>
      </c>
      <c r="B86" s="5" t="s">
        <v>119</v>
      </c>
      <c r="C86" s="43"/>
      <c r="D86" s="26" t="s">
        <v>11</v>
      </c>
      <c r="E86" s="24">
        <v>0</v>
      </c>
      <c r="F86" s="21">
        <f>E86*$C$86</f>
        <v>0</v>
      </c>
    </row>
    <row r="87" spans="1:6" ht="15" customHeight="1" x14ac:dyDescent="0.25">
      <c r="A87" s="14">
        <v>22</v>
      </c>
      <c r="B87" s="5" t="s">
        <v>120</v>
      </c>
      <c r="C87" s="43"/>
      <c r="D87" s="26" t="s">
        <v>11</v>
      </c>
      <c r="E87" s="24">
        <v>1</v>
      </c>
      <c r="F87" s="21">
        <f>E87*$C$87</f>
        <v>0</v>
      </c>
    </row>
    <row r="88" spans="1:6" ht="15" hidden="1" customHeight="1" x14ac:dyDescent="0.25">
      <c r="A88" s="14">
        <v>23</v>
      </c>
      <c r="B88" s="5" t="s">
        <v>116</v>
      </c>
      <c r="C88" s="43"/>
      <c r="D88" s="26" t="s">
        <v>11</v>
      </c>
      <c r="E88" s="24">
        <v>0</v>
      </c>
      <c r="F88" s="21">
        <f>E88*$C$88</f>
        <v>0</v>
      </c>
    </row>
    <row r="89" spans="1:6" ht="15" hidden="1" customHeight="1" x14ac:dyDescent="0.25">
      <c r="A89" s="14">
        <v>24</v>
      </c>
      <c r="B89" s="5" t="s">
        <v>49</v>
      </c>
      <c r="C89" s="43"/>
      <c r="D89" s="26" t="s">
        <v>11</v>
      </c>
      <c r="E89" s="24">
        <v>0</v>
      </c>
      <c r="F89" s="21">
        <f>E89*$C$89</f>
        <v>0</v>
      </c>
    </row>
    <row r="90" spans="1:6" ht="15" hidden="1" customHeight="1" x14ac:dyDescent="0.25">
      <c r="A90" s="14">
        <v>25</v>
      </c>
      <c r="B90" s="5" t="s">
        <v>103</v>
      </c>
      <c r="C90" s="7"/>
      <c r="D90" s="26" t="s">
        <v>54</v>
      </c>
      <c r="E90" s="24">
        <v>0</v>
      </c>
      <c r="F90" s="21">
        <f>E90*$C$90</f>
        <v>0</v>
      </c>
    </row>
    <row r="91" spans="1:6" ht="15" hidden="1" customHeight="1" x14ac:dyDescent="0.25">
      <c r="A91" s="14">
        <v>26</v>
      </c>
      <c r="B91" s="5" t="s">
        <v>78</v>
      </c>
      <c r="C91" s="7"/>
      <c r="D91" s="26" t="s">
        <v>11</v>
      </c>
      <c r="E91" s="24">
        <v>0</v>
      </c>
      <c r="F91" s="21">
        <f>E91*$C$91</f>
        <v>0</v>
      </c>
    </row>
    <row r="92" spans="1:6" ht="15" hidden="1" customHeight="1" x14ac:dyDescent="0.25">
      <c r="A92" s="14">
        <v>27</v>
      </c>
      <c r="B92" s="5" t="s">
        <v>79</v>
      </c>
      <c r="C92" s="7"/>
      <c r="D92" s="26" t="s">
        <v>11</v>
      </c>
      <c r="E92" s="24">
        <v>0</v>
      </c>
      <c r="F92" s="21">
        <f>E92*$C$92</f>
        <v>0</v>
      </c>
    </row>
    <row r="93" spans="1:6" ht="15" customHeight="1" x14ac:dyDescent="0.25">
      <c r="A93" s="14">
        <v>28</v>
      </c>
      <c r="B93" s="5" t="s">
        <v>28</v>
      </c>
      <c r="C93" s="43"/>
      <c r="D93" s="26" t="s">
        <v>10</v>
      </c>
      <c r="E93" s="24">
        <f>SUM(E67:E73)</f>
        <v>4336</v>
      </c>
      <c r="F93" s="21">
        <f>E93*$C$93</f>
        <v>0</v>
      </c>
    </row>
    <row r="94" spans="1:6" ht="15.6" customHeight="1" x14ac:dyDescent="0.25">
      <c r="A94" s="34"/>
      <c r="B94" s="12" t="s">
        <v>94</v>
      </c>
      <c r="C94" s="6"/>
      <c r="D94" s="12"/>
      <c r="E94" s="3"/>
      <c r="F94" s="33">
        <f>SUM(F67:F93)</f>
        <v>0</v>
      </c>
    </row>
    <row r="95" spans="1:6" ht="15.6" customHeight="1" x14ac:dyDescent="0.25">
      <c r="A95" s="3"/>
      <c r="B95" s="12"/>
      <c r="C95" s="12"/>
      <c r="D95" s="12"/>
      <c r="E95" s="3"/>
      <c r="F95" s="88"/>
    </row>
    <row r="96" spans="1:6" ht="15.6" customHeight="1" x14ac:dyDescent="0.25">
      <c r="A96" s="11" t="s">
        <v>96</v>
      </c>
      <c r="B96" s="90"/>
      <c r="C96" s="90"/>
      <c r="D96" s="90"/>
      <c r="E96" s="99" t="s">
        <v>106</v>
      </c>
      <c r="F96" s="100"/>
    </row>
    <row r="97" spans="1:6" ht="15.6" customHeight="1" x14ac:dyDescent="0.25">
      <c r="A97" s="54" t="s">
        <v>4</v>
      </c>
      <c r="B97" s="55" t="s">
        <v>5</v>
      </c>
      <c r="C97" s="56" t="s">
        <v>6</v>
      </c>
      <c r="D97" s="57" t="s">
        <v>7</v>
      </c>
      <c r="E97" s="58" t="s">
        <v>8</v>
      </c>
      <c r="F97" s="59" t="s">
        <v>9</v>
      </c>
    </row>
    <row r="98" spans="1:6" ht="15.6" hidden="1" customHeight="1" x14ac:dyDescent="0.25">
      <c r="A98" s="14">
        <v>1</v>
      </c>
      <c r="B98" s="5" t="s">
        <v>39</v>
      </c>
      <c r="C98" s="43">
        <v>440</v>
      </c>
      <c r="D98" s="26" t="s">
        <v>10</v>
      </c>
      <c r="E98" s="24">
        <v>0</v>
      </c>
      <c r="F98" s="21">
        <f>E98*$C$98</f>
        <v>0</v>
      </c>
    </row>
    <row r="99" spans="1:6" ht="15.6" hidden="1" customHeight="1" x14ac:dyDescent="0.25">
      <c r="A99" s="14">
        <v>2</v>
      </c>
      <c r="B99" s="5" t="s">
        <v>40</v>
      </c>
      <c r="C99" s="43">
        <v>280</v>
      </c>
      <c r="D99" s="26" t="s">
        <v>10</v>
      </c>
      <c r="E99" s="24">
        <v>0</v>
      </c>
      <c r="F99" s="21">
        <f>E99*$C$99</f>
        <v>0</v>
      </c>
    </row>
    <row r="100" spans="1:6" ht="15.6" hidden="1" customHeight="1" x14ac:dyDescent="0.25">
      <c r="A100" s="14">
        <v>3</v>
      </c>
      <c r="B100" s="5" t="s">
        <v>42</v>
      </c>
      <c r="C100" s="43">
        <v>170</v>
      </c>
      <c r="D100" s="26" t="s">
        <v>10</v>
      </c>
      <c r="E100" s="24">
        <v>0</v>
      </c>
      <c r="F100" s="21">
        <f>E100*$C$100</f>
        <v>0</v>
      </c>
    </row>
    <row r="101" spans="1:6" ht="15.6" hidden="1" customHeight="1" x14ac:dyDescent="0.25">
      <c r="A101" s="14">
        <v>4</v>
      </c>
      <c r="B101" s="5" t="s">
        <v>44</v>
      </c>
      <c r="C101" s="43">
        <v>105</v>
      </c>
      <c r="D101" s="26" t="s">
        <v>10</v>
      </c>
      <c r="E101" s="24">
        <v>0</v>
      </c>
      <c r="F101" s="21">
        <f>E101*$C$101</f>
        <v>0</v>
      </c>
    </row>
    <row r="102" spans="1:6" ht="15.6" hidden="1" customHeight="1" x14ac:dyDescent="0.25">
      <c r="A102" s="14">
        <v>6</v>
      </c>
      <c r="B102" s="5" t="s">
        <v>33</v>
      </c>
      <c r="C102" s="43">
        <v>9000</v>
      </c>
      <c r="D102" s="26" t="s">
        <v>11</v>
      </c>
      <c r="E102" s="24">
        <v>0</v>
      </c>
      <c r="F102" s="21">
        <f>E102*$C$102</f>
        <v>0</v>
      </c>
    </row>
    <row r="103" spans="1:6" ht="15.6" hidden="1" customHeight="1" x14ac:dyDescent="0.25">
      <c r="A103" s="14">
        <v>7</v>
      </c>
      <c r="B103" s="5" t="s">
        <v>31</v>
      </c>
      <c r="C103" s="43">
        <v>5500</v>
      </c>
      <c r="D103" s="26" t="s">
        <v>11</v>
      </c>
      <c r="E103" s="24">
        <v>0</v>
      </c>
      <c r="F103" s="21">
        <f>E103*$C$103</f>
        <v>0</v>
      </c>
    </row>
    <row r="104" spans="1:6" ht="15.6" customHeight="1" x14ac:dyDescent="0.25">
      <c r="A104" s="14">
        <v>8</v>
      </c>
      <c r="B104" s="5" t="s">
        <v>127</v>
      </c>
      <c r="C104" s="43"/>
      <c r="D104" s="26" t="s">
        <v>11</v>
      </c>
      <c r="E104" s="24">
        <v>1</v>
      </c>
      <c r="F104" s="21">
        <f>E104*$C$104</f>
        <v>0</v>
      </c>
    </row>
    <row r="105" spans="1:6" ht="15.6" customHeight="1" x14ac:dyDescent="0.25">
      <c r="A105" s="14">
        <v>9</v>
      </c>
      <c r="B105" s="5" t="s">
        <v>121</v>
      </c>
      <c r="C105" s="43"/>
      <c r="D105" s="26" t="s">
        <v>122</v>
      </c>
      <c r="E105" s="24">
        <v>3025</v>
      </c>
      <c r="F105" s="21">
        <f>E105*$C$105</f>
        <v>0</v>
      </c>
    </row>
    <row r="106" spans="1:6" ht="15" customHeight="1" x14ac:dyDescent="0.25">
      <c r="A106" s="14">
        <v>10</v>
      </c>
      <c r="B106" s="5" t="s">
        <v>103</v>
      </c>
      <c r="C106" s="7"/>
      <c r="D106" s="26" t="s">
        <v>54</v>
      </c>
      <c r="E106" s="24">
        <v>692</v>
      </c>
      <c r="F106" s="21">
        <f>E106*$C$106</f>
        <v>0</v>
      </c>
    </row>
    <row r="107" spans="1:6" ht="15" customHeight="1" x14ac:dyDescent="0.25">
      <c r="A107" s="14">
        <v>11</v>
      </c>
      <c r="B107" s="5" t="s">
        <v>135</v>
      </c>
      <c r="C107" s="7"/>
      <c r="D107" s="26" t="s">
        <v>11</v>
      </c>
      <c r="E107" s="24">
        <v>0</v>
      </c>
      <c r="F107" s="21">
        <f>E107*$C$107</f>
        <v>0</v>
      </c>
    </row>
    <row r="108" spans="1:6" ht="15" customHeight="1" x14ac:dyDescent="0.25">
      <c r="A108" s="14">
        <v>12</v>
      </c>
      <c r="B108" s="5" t="s">
        <v>123</v>
      </c>
      <c r="C108" s="7"/>
      <c r="D108" s="26" t="s">
        <v>11</v>
      </c>
      <c r="E108" s="24">
        <v>2</v>
      </c>
      <c r="F108" s="21">
        <f>E108*$C$108</f>
        <v>0</v>
      </c>
    </row>
    <row r="109" spans="1:6" ht="15" customHeight="1" x14ac:dyDescent="0.25">
      <c r="A109" s="14">
        <v>13</v>
      </c>
      <c r="B109" s="5" t="s">
        <v>124</v>
      </c>
      <c r="C109" s="7"/>
      <c r="D109" s="26" t="s">
        <v>11</v>
      </c>
      <c r="E109" s="24">
        <v>1</v>
      </c>
      <c r="F109" s="21">
        <f>E109*$C$109</f>
        <v>0</v>
      </c>
    </row>
    <row r="110" spans="1:6" ht="15" customHeight="1" x14ac:dyDescent="0.25">
      <c r="A110" s="14">
        <v>14</v>
      </c>
      <c r="B110" s="5" t="s">
        <v>125</v>
      </c>
      <c r="C110" s="7"/>
      <c r="D110" s="26" t="s">
        <v>11</v>
      </c>
      <c r="E110" s="24">
        <v>1</v>
      </c>
      <c r="F110" s="21">
        <f>E110*$C$110</f>
        <v>0</v>
      </c>
    </row>
    <row r="111" spans="1:6" ht="15" customHeight="1" x14ac:dyDescent="0.25">
      <c r="A111" s="14">
        <v>15</v>
      </c>
      <c r="B111" s="5" t="s">
        <v>126</v>
      </c>
      <c r="C111" s="7"/>
      <c r="D111" s="26" t="s">
        <v>11</v>
      </c>
      <c r="E111" s="24">
        <v>1</v>
      </c>
      <c r="F111" s="21">
        <f>E111*$C$111</f>
        <v>0</v>
      </c>
    </row>
    <row r="112" spans="1:6" ht="15.6" hidden="1" customHeight="1" x14ac:dyDescent="0.25">
      <c r="A112" s="14">
        <v>16</v>
      </c>
      <c r="B112" s="5" t="s">
        <v>89</v>
      </c>
      <c r="C112" s="43">
        <v>15000</v>
      </c>
      <c r="D112" s="26" t="s">
        <v>11</v>
      </c>
      <c r="E112" s="24">
        <v>0</v>
      </c>
      <c r="F112" s="21">
        <f>E112*$C$112</f>
        <v>0</v>
      </c>
    </row>
    <row r="113" spans="1:6" ht="15.6" hidden="1" customHeight="1" x14ac:dyDescent="0.25">
      <c r="A113" s="14">
        <v>17</v>
      </c>
      <c r="B113" s="5" t="s">
        <v>47</v>
      </c>
      <c r="C113" s="43">
        <v>17500</v>
      </c>
      <c r="D113" s="26" t="s">
        <v>11</v>
      </c>
      <c r="E113" s="24">
        <v>0</v>
      </c>
      <c r="F113" s="21">
        <f>E113*$C$113</f>
        <v>0</v>
      </c>
    </row>
    <row r="114" spans="1:6" ht="15.6" hidden="1" customHeight="1" x14ac:dyDescent="0.25">
      <c r="A114" s="14">
        <v>18</v>
      </c>
      <c r="B114" s="5" t="s">
        <v>48</v>
      </c>
      <c r="C114" s="43">
        <v>11000</v>
      </c>
      <c r="D114" s="26" t="s">
        <v>11</v>
      </c>
      <c r="E114" s="24">
        <v>0</v>
      </c>
      <c r="F114" s="21">
        <f>E114*$C$114</f>
        <v>0</v>
      </c>
    </row>
    <row r="115" spans="1:6" ht="15.6" hidden="1" customHeight="1" x14ac:dyDescent="0.25">
      <c r="A115" s="14">
        <v>19</v>
      </c>
      <c r="B115" s="5" t="s">
        <v>49</v>
      </c>
      <c r="C115" s="43">
        <v>14750</v>
      </c>
      <c r="D115" s="26" t="s">
        <v>11</v>
      </c>
      <c r="E115" s="24">
        <v>0</v>
      </c>
      <c r="F115" s="21">
        <f>E115*$C$115</f>
        <v>0</v>
      </c>
    </row>
    <row r="116" spans="1:6" ht="15.6" customHeight="1" x14ac:dyDescent="0.25">
      <c r="A116" s="34"/>
      <c r="B116" s="12" t="s">
        <v>95</v>
      </c>
      <c r="C116" s="12"/>
      <c r="D116" s="12"/>
      <c r="E116" s="3"/>
      <c r="F116" s="33">
        <f>SUM(F98:F115)</f>
        <v>0</v>
      </c>
    </row>
    <row r="117" spans="1:6" ht="15.6" customHeight="1" x14ac:dyDescent="0.25">
      <c r="A117" s="3"/>
      <c r="B117" s="12"/>
      <c r="C117" s="12"/>
      <c r="D117" s="12"/>
      <c r="E117" s="3"/>
      <c r="F117" s="88"/>
    </row>
    <row r="118" spans="1:6" ht="15.6" customHeight="1" x14ac:dyDescent="0.25">
      <c r="A118" s="11" t="s">
        <v>80</v>
      </c>
      <c r="B118" s="90"/>
      <c r="C118" s="90"/>
      <c r="D118" s="90"/>
      <c r="E118" s="99" t="s">
        <v>106</v>
      </c>
      <c r="F118" s="100"/>
    </row>
    <row r="119" spans="1:6" ht="15.6" customHeight="1" x14ac:dyDescent="0.25">
      <c r="A119" s="54" t="s">
        <v>4</v>
      </c>
      <c r="B119" s="55" t="s">
        <v>5</v>
      </c>
      <c r="C119" s="56" t="s">
        <v>6</v>
      </c>
      <c r="D119" s="57" t="s">
        <v>7</v>
      </c>
      <c r="E119" s="58" t="s">
        <v>8</v>
      </c>
      <c r="F119" s="59" t="s">
        <v>9</v>
      </c>
    </row>
    <row r="120" spans="1:6" ht="15.6" customHeight="1" x14ac:dyDescent="0.25">
      <c r="A120" s="14">
        <v>1</v>
      </c>
      <c r="B120" s="5" t="s">
        <v>50</v>
      </c>
      <c r="C120" s="7"/>
      <c r="D120" s="26" t="s">
        <v>53</v>
      </c>
      <c r="E120" s="24">
        <v>12918</v>
      </c>
      <c r="F120" s="13">
        <f>E120*$C$120</f>
        <v>0</v>
      </c>
    </row>
    <row r="121" spans="1:6" ht="14.25" customHeight="1" x14ac:dyDescent="0.25">
      <c r="A121" s="14">
        <v>2</v>
      </c>
      <c r="B121" s="5" t="s">
        <v>51</v>
      </c>
      <c r="C121" s="7"/>
      <c r="D121" s="26" t="s">
        <v>53</v>
      </c>
      <c r="E121" s="24">
        <v>17275</v>
      </c>
      <c r="F121" s="21">
        <f>E121*$C$121</f>
        <v>0</v>
      </c>
    </row>
    <row r="122" spans="1:6" ht="15.6" customHeight="1" x14ac:dyDescent="0.25">
      <c r="A122" s="14">
        <v>3</v>
      </c>
      <c r="B122" s="5" t="s">
        <v>73</v>
      </c>
      <c r="C122" s="7"/>
      <c r="D122" s="26" t="s">
        <v>53</v>
      </c>
      <c r="E122" s="24">
        <v>12918</v>
      </c>
      <c r="F122" s="21">
        <f>E122*$C$122</f>
        <v>0</v>
      </c>
    </row>
    <row r="123" spans="1:6" ht="15.6" customHeight="1" x14ac:dyDescent="0.25">
      <c r="A123" s="14">
        <v>4</v>
      </c>
      <c r="B123" s="5" t="s">
        <v>72</v>
      </c>
      <c r="C123" s="7"/>
      <c r="D123" s="26" t="s">
        <v>53</v>
      </c>
      <c r="E123" s="24">
        <v>9587</v>
      </c>
      <c r="F123" s="21">
        <f>E123*$C$123</f>
        <v>0</v>
      </c>
    </row>
    <row r="124" spans="1:6" ht="15.6" customHeight="1" x14ac:dyDescent="0.25">
      <c r="A124" s="14">
        <v>7</v>
      </c>
      <c r="B124" s="5" t="s">
        <v>74</v>
      </c>
      <c r="C124" s="45"/>
      <c r="D124" s="46" t="s">
        <v>13</v>
      </c>
      <c r="E124" s="24">
        <v>1</v>
      </c>
      <c r="F124" s="21">
        <f>E124*$C124</f>
        <v>0</v>
      </c>
    </row>
    <row r="125" spans="1:6" ht="15.6" customHeight="1" x14ac:dyDescent="0.25">
      <c r="A125" s="14">
        <v>8</v>
      </c>
      <c r="B125" s="5" t="s">
        <v>52</v>
      </c>
      <c r="C125" s="7"/>
      <c r="D125" s="26" t="s">
        <v>10</v>
      </c>
      <c r="E125" s="24">
        <v>1667</v>
      </c>
      <c r="F125" s="21">
        <f>E125*$C$125</f>
        <v>0</v>
      </c>
    </row>
    <row r="126" spans="1:6" ht="15.6" customHeight="1" x14ac:dyDescent="0.25">
      <c r="A126" s="14">
        <v>9</v>
      </c>
      <c r="B126" s="5" t="s">
        <v>75</v>
      </c>
      <c r="C126" s="7"/>
      <c r="D126" s="26" t="s">
        <v>53</v>
      </c>
      <c r="E126" s="24">
        <v>1587</v>
      </c>
      <c r="F126" s="13">
        <f>E126*$C$126</f>
        <v>0</v>
      </c>
    </row>
    <row r="127" spans="1:6" ht="15.6" customHeight="1" x14ac:dyDescent="0.25">
      <c r="A127" s="14">
        <v>10</v>
      </c>
      <c r="B127" s="5" t="s">
        <v>76</v>
      </c>
      <c r="C127" s="7"/>
      <c r="D127" s="27" t="s">
        <v>13</v>
      </c>
      <c r="E127" s="24">
        <v>1</v>
      </c>
      <c r="F127" s="13">
        <f>E127*$C$127</f>
        <v>0</v>
      </c>
    </row>
    <row r="128" spans="1:6" ht="15.6" hidden="1" customHeight="1" x14ac:dyDescent="0.25">
      <c r="A128" s="14">
        <v>12</v>
      </c>
      <c r="B128" s="44" t="s">
        <v>81</v>
      </c>
      <c r="C128" s="43">
        <v>63000</v>
      </c>
      <c r="D128" s="26" t="s">
        <v>11</v>
      </c>
      <c r="E128" s="24">
        <v>0</v>
      </c>
      <c r="F128" s="13">
        <f>E128*$C$128</f>
        <v>0</v>
      </c>
    </row>
    <row r="129" spans="1:6" ht="15.6" customHeight="1" x14ac:dyDescent="0.25">
      <c r="A129" s="62"/>
      <c r="B129" s="63" t="s">
        <v>97</v>
      </c>
      <c r="C129" s="12"/>
      <c r="D129" s="12"/>
      <c r="E129" s="3"/>
      <c r="F129" s="33">
        <f>SUM(F120:F128)</f>
        <v>0</v>
      </c>
    </row>
    <row r="130" spans="1:6" ht="15.6" customHeight="1" x14ac:dyDescent="0.25">
      <c r="A130" s="89"/>
      <c r="B130" s="12"/>
      <c r="C130" s="12"/>
      <c r="D130" s="12"/>
      <c r="E130" s="3"/>
      <c r="F130" s="33"/>
    </row>
    <row r="131" spans="1:6" ht="15.6" customHeight="1" x14ac:dyDescent="0.25">
      <c r="A131" s="11" t="s">
        <v>84</v>
      </c>
      <c r="B131" s="90"/>
      <c r="C131" s="90"/>
      <c r="D131" s="90"/>
      <c r="E131" s="99" t="s">
        <v>106</v>
      </c>
      <c r="F131" s="100"/>
    </row>
    <row r="132" spans="1:6" ht="15.6" customHeight="1" x14ac:dyDescent="0.25">
      <c r="A132" s="54" t="s">
        <v>4</v>
      </c>
      <c r="B132" s="55" t="s">
        <v>5</v>
      </c>
      <c r="C132" s="56" t="s">
        <v>6</v>
      </c>
      <c r="D132" s="57" t="s">
        <v>7</v>
      </c>
      <c r="E132" s="58" t="s">
        <v>8</v>
      </c>
      <c r="F132" s="59" t="s">
        <v>9</v>
      </c>
    </row>
    <row r="133" spans="1:6" ht="15.6" customHeight="1" x14ac:dyDescent="0.25">
      <c r="A133" s="14">
        <v>1</v>
      </c>
      <c r="B133" s="5" t="s">
        <v>50</v>
      </c>
      <c r="C133" s="7"/>
      <c r="D133" s="26" t="s">
        <v>53</v>
      </c>
      <c r="E133" s="24">
        <v>880</v>
      </c>
      <c r="F133" s="21">
        <f>E133*$C$133</f>
        <v>0</v>
      </c>
    </row>
    <row r="134" spans="1:6" ht="15.6" customHeight="1" x14ac:dyDescent="0.25">
      <c r="A134" s="14">
        <v>2</v>
      </c>
      <c r="B134" s="5" t="s">
        <v>51</v>
      </c>
      <c r="C134" s="7"/>
      <c r="D134" s="19" t="s">
        <v>53</v>
      </c>
      <c r="E134" s="24">
        <v>1172</v>
      </c>
      <c r="F134" s="21">
        <f>E134*$C$134</f>
        <v>0</v>
      </c>
    </row>
    <row r="135" spans="1:6" ht="15.6" customHeight="1" x14ac:dyDescent="0.25">
      <c r="A135" s="14">
        <v>3</v>
      </c>
      <c r="B135" s="5" t="s">
        <v>57</v>
      </c>
      <c r="C135" s="7"/>
      <c r="D135" s="26" t="s">
        <v>53</v>
      </c>
      <c r="E135" s="24">
        <v>880</v>
      </c>
      <c r="F135" s="21">
        <f>E135*$C$135</f>
        <v>0</v>
      </c>
    </row>
    <row r="136" spans="1:6" ht="15.6" customHeight="1" x14ac:dyDescent="0.25">
      <c r="A136" s="14">
        <v>4</v>
      </c>
      <c r="B136" s="5" t="s">
        <v>58</v>
      </c>
      <c r="C136" s="7"/>
      <c r="D136" s="19" t="s">
        <v>53</v>
      </c>
      <c r="E136" s="24">
        <v>696</v>
      </c>
      <c r="F136" s="67">
        <f>$C$136*E136</f>
        <v>0</v>
      </c>
    </row>
    <row r="137" spans="1:6" ht="15.6" customHeight="1" x14ac:dyDescent="0.25">
      <c r="A137" s="14">
        <v>4</v>
      </c>
      <c r="B137" s="5" t="s">
        <v>112</v>
      </c>
      <c r="C137" s="7"/>
      <c r="D137" s="19" t="s">
        <v>10</v>
      </c>
      <c r="E137" s="24">
        <v>4812</v>
      </c>
      <c r="F137" s="67">
        <f>$C$137*E137</f>
        <v>0</v>
      </c>
    </row>
    <row r="138" spans="1:6" ht="15.6" customHeight="1" x14ac:dyDescent="0.25">
      <c r="A138" s="62"/>
      <c r="B138" s="63" t="s">
        <v>98</v>
      </c>
      <c r="C138" s="12"/>
      <c r="D138" s="12"/>
      <c r="E138" s="3"/>
      <c r="F138" s="33">
        <f>SUM(F133:F137)</f>
        <v>0</v>
      </c>
    </row>
    <row r="139" spans="1:6" ht="15.6" customHeight="1" thickBot="1" x14ac:dyDescent="0.3">
      <c r="A139" s="89"/>
      <c r="B139" s="12"/>
      <c r="C139" s="12"/>
      <c r="D139" s="12"/>
      <c r="E139" s="3"/>
      <c r="F139" s="33"/>
    </row>
    <row r="140" spans="1:6" ht="15.6" customHeight="1" x14ac:dyDescent="0.25">
      <c r="A140" s="73" t="s">
        <v>85</v>
      </c>
      <c r="B140" s="74"/>
      <c r="C140" s="70"/>
      <c r="D140" s="70"/>
      <c r="E140" s="101" t="s">
        <v>106</v>
      </c>
      <c r="F140" s="102"/>
    </row>
    <row r="141" spans="1:6" ht="15.6" customHeight="1" x14ac:dyDescent="0.25">
      <c r="A141" s="54" t="s">
        <v>4</v>
      </c>
      <c r="B141" s="55" t="s">
        <v>5</v>
      </c>
      <c r="C141" s="56" t="s">
        <v>6</v>
      </c>
      <c r="D141" s="57" t="s">
        <v>7</v>
      </c>
      <c r="E141" s="58" t="s">
        <v>8</v>
      </c>
      <c r="F141" s="59" t="s">
        <v>9</v>
      </c>
    </row>
    <row r="142" spans="1:6" ht="15.6" customHeight="1" x14ac:dyDescent="0.25">
      <c r="A142" s="14">
        <v>1</v>
      </c>
      <c r="B142" s="5" t="s">
        <v>50</v>
      </c>
      <c r="C142" s="7"/>
      <c r="D142" s="26" t="s">
        <v>53</v>
      </c>
      <c r="E142" s="24">
        <v>12745</v>
      </c>
      <c r="F142" s="21">
        <f>E142*$C$142</f>
        <v>0</v>
      </c>
    </row>
    <row r="143" spans="1:6" ht="15.6" customHeight="1" x14ac:dyDescent="0.25">
      <c r="A143" s="14">
        <v>2</v>
      </c>
      <c r="B143" s="5" t="s">
        <v>51</v>
      </c>
      <c r="C143" s="7"/>
      <c r="D143" s="19" t="s">
        <v>53</v>
      </c>
      <c r="E143" s="24">
        <v>23838</v>
      </c>
      <c r="F143" s="21">
        <f>E143*$C$143</f>
        <v>0</v>
      </c>
    </row>
    <row r="144" spans="1:6" ht="15.6" customHeight="1" x14ac:dyDescent="0.25">
      <c r="A144" s="14">
        <v>3</v>
      </c>
      <c r="B144" s="5" t="s">
        <v>57</v>
      </c>
      <c r="C144" s="7"/>
      <c r="D144" s="26" t="s">
        <v>53</v>
      </c>
      <c r="E144" s="24">
        <v>12745</v>
      </c>
      <c r="F144" s="21">
        <f>E144*$C$144</f>
        <v>0</v>
      </c>
    </row>
    <row r="145" spans="1:6" ht="15.6" customHeight="1" x14ac:dyDescent="0.25">
      <c r="A145" s="26">
        <v>4</v>
      </c>
      <c r="B145" s="5" t="s">
        <v>58</v>
      </c>
      <c r="C145" s="7"/>
      <c r="D145" s="26" t="s">
        <v>53</v>
      </c>
      <c r="E145" s="132">
        <v>10088</v>
      </c>
      <c r="F145" s="133">
        <f>E145*$C$145</f>
        <v>0</v>
      </c>
    </row>
    <row r="146" spans="1:6" ht="15.6" customHeight="1" x14ac:dyDescent="0.25">
      <c r="A146" s="26">
        <v>5</v>
      </c>
      <c r="B146" s="5" t="s">
        <v>157</v>
      </c>
      <c r="C146" s="7"/>
      <c r="D146" s="26" t="s">
        <v>10</v>
      </c>
      <c r="E146" s="132">
        <v>10</v>
      </c>
      <c r="F146" s="133"/>
    </row>
    <row r="147" spans="1:6" ht="15.6" customHeight="1" thickBot="1" x14ac:dyDescent="0.3">
      <c r="A147" s="75"/>
      <c r="B147" s="76" t="s">
        <v>99</v>
      </c>
      <c r="C147" s="71"/>
      <c r="D147" s="71"/>
      <c r="E147" s="4"/>
      <c r="F147" s="77">
        <f>SUM(F142:F146)</f>
        <v>0</v>
      </c>
    </row>
    <row r="148" spans="1:6" ht="15.6" customHeight="1" x14ac:dyDescent="0.25">
      <c r="A148" s="89"/>
      <c r="B148" s="12"/>
      <c r="C148" s="12"/>
      <c r="D148" s="12"/>
      <c r="E148" s="3"/>
      <c r="F148" s="33"/>
    </row>
    <row r="149" spans="1:6" ht="15.6" customHeight="1" x14ac:dyDescent="0.25">
      <c r="A149" s="11" t="s">
        <v>101</v>
      </c>
      <c r="B149" s="90"/>
      <c r="C149" s="90"/>
      <c r="D149" s="90"/>
      <c r="E149" s="99" t="s">
        <v>106</v>
      </c>
      <c r="F149" s="100"/>
    </row>
    <row r="150" spans="1:6" ht="15.6" customHeight="1" x14ac:dyDescent="0.25">
      <c r="A150" s="54" t="s">
        <v>4</v>
      </c>
      <c r="B150" s="55" t="s">
        <v>5</v>
      </c>
      <c r="C150" s="56" t="s">
        <v>6</v>
      </c>
      <c r="D150" s="57" t="s">
        <v>7</v>
      </c>
      <c r="E150" s="58" t="s">
        <v>8</v>
      </c>
      <c r="F150" s="59" t="s">
        <v>9</v>
      </c>
    </row>
    <row r="151" spans="1:6" ht="15.6" customHeight="1" x14ac:dyDescent="0.25">
      <c r="A151" s="26">
        <v>1</v>
      </c>
      <c r="B151" s="5" t="s">
        <v>163</v>
      </c>
      <c r="C151" s="43"/>
      <c r="D151" s="91" t="s">
        <v>10</v>
      </c>
      <c r="E151" s="24">
        <v>650</v>
      </c>
      <c r="F151" s="21">
        <f>E151*$C$151</f>
        <v>0</v>
      </c>
    </row>
    <row r="152" spans="1:6" ht="15.6" customHeight="1" x14ac:dyDescent="0.25">
      <c r="A152" s="26">
        <v>2</v>
      </c>
      <c r="B152" s="5" t="s">
        <v>160</v>
      </c>
      <c r="C152" s="43"/>
      <c r="D152" s="91" t="s">
        <v>10</v>
      </c>
      <c r="E152" s="24">
        <v>8942</v>
      </c>
      <c r="F152" s="21">
        <f>E152*$C$152</f>
        <v>0</v>
      </c>
    </row>
    <row r="153" spans="1:6" ht="15.6" customHeight="1" x14ac:dyDescent="0.25">
      <c r="A153" s="26">
        <v>3</v>
      </c>
      <c r="B153" s="5" t="s">
        <v>158</v>
      </c>
      <c r="C153" s="43"/>
      <c r="D153" s="91" t="s">
        <v>11</v>
      </c>
      <c r="E153" s="24">
        <v>2</v>
      </c>
      <c r="F153" s="21">
        <f>E153*$C$153</f>
        <v>0</v>
      </c>
    </row>
    <row r="154" spans="1:6" ht="15.6" customHeight="1" x14ac:dyDescent="0.25">
      <c r="A154" s="26">
        <v>4</v>
      </c>
      <c r="B154" s="5" t="s">
        <v>159</v>
      </c>
      <c r="C154" s="43"/>
      <c r="D154" s="91" t="s">
        <v>11</v>
      </c>
      <c r="E154" s="24">
        <v>23</v>
      </c>
      <c r="F154" s="21">
        <f>E154*$C$154</f>
        <v>0</v>
      </c>
    </row>
    <row r="155" spans="1:6" ht="15.6" customHeight="1" x14ac:dyDescent="0.25">
      <c r="A155" s="26">
        <v>5</v>
      </c>
      <c r="B155" s="5" t="s">
        <v>162</v>
      </c>
      <c r="C155" s="43"/>
      <c r="D155" s="136" t="s">
        <v>10</v>
      </c>
      <c r="E155" s="135">
        <v>659</v>
      </c>
      <c r="F155" s="21">
        <f>E155*$C$155</f>
        <v>0</v>
      </c>
    </row>
    <row r="156" spans="1:6" ht="15.6" customHeight="1" x14ac:dyDescent="0.25">
      <c r="A156" s="26">
        <v>6</v>
      </c>
      <c r="B156" s="5" t="s">
        <v>161</v>
      </c>
      <c r="C156" s="43"/>
      <c r="D156" s="91" t="s">
        <v>10</v>
      </c>
      <c r="E156" s="24">
        <v>821</v>
      </c>
      <c r="F156" s="21">
        <f>E156*$C$156</f>
        <v>0</v>
      </c>
    </row>
    <row r="157" spans="1:6" ht="15.6" customHeight="1" x14ac:dyDescent="0.25">
      <c r="A157" s="26">
        <v>7</v>
      </c>
      <c r="B157" s="5" t="s">
        <v>164</v>
      </c>
      <c r="C157" s="43"/>
      <c r="D157" s="134" t="s">
        <v>10</v>
      </c>
      <c r="E157" s="139">
        <v>200</v>
      </c>
      <c r="F157" s="21">
        <f>E157*$C$157</f>
        <v>0</v>
      </c>
    </row>
    <row r="158" spans="1:6" ht="15.6" customHeight="1" x14ac:dyDescent="0.25">
      <c r="A158" s="26">
        <v>8</v>
      </c>
      <c r="B158" s="5" t="s">
        <v>165</v>
      </c>
      <c r="C158" s="43"/>
      <c r="D158" s="134" t="s">
        <v>53</v>
      </c>
      <c r="E158" s="138">
        <v>3</v>
      </c>
      <c r="F158" s="21">
        <f>E158*$C$158</f>
        <v>0</v>
      </c>
    </row>
    <row r="159" spans="1:6" ht="15.6" customHeight="1" x14ac:dyDescent="0.25">
      <c r="A159" s="89"/>
      <c r="B159" s="137" t="s">
        <v>100</v>
      </c>
      <c r="C159" s="12"/>
      <c r="D159" s="12"/>
      <c r="E159" s="3"/>
      <c r="F159" s="33">
        <f>SUM(F151:F158)</f>
        <v>0</v>
      </c>
    </row>
    <row r="160" spans="1:6" ht="15.6" customHeight="1" x14ac:dyDescent="0.25">
      <c r="A160" s="89"/>
      <c r="B160" s="12"/>
      <c r="C160" s="12"/>
      <c r="D160" s="12"/>
      <c r="E160" s="3"/>
      <c r="F160" s="33"/>
    </row>
    <row r="161" spans="1:6" ht="15.75" x14ac:dyDescent="0.25">
      <c r="A161" s="11" t="s">
        <v>130</v>
      </c>
      <c r="B161" s="90"/>
      <c r="C161" s="90"/>
      <c r="D161" s="90"/>
      <c r="E161" s="99" t="s">
        <v>106</v>
      </c>
      <c r="F161" s="100"/>
    </row>
    <row r="162" spans="1:6" ht="15.75" x14ac:dyDescent="0.25">
      <c r="A162" s="54" t="s">
        <v>4</v>
      </c>
      <c r="B162" s="55" t="s">
        <v>5</v>
      </c>
      <c r="C162" s="56" t="s">
        <v>6</v>
      </c>
      <c r="D162" s="57" t="s">
        <v>7</v>
      </c>
      <c r="E162" s="58" t="s">
        <v>8</v>
      </c>
      <c r="F162" s="59" t="s">
        <v>9</v>
      </c>
    </row>
    <row r="163" spans="1:6" ht="15.75" x14ac:dyDescent="0.25">
      <c r="A163" s="14">
        <v>1</v>
      </c>
      <c r="B163" s="5" t="s">
        <v>132</v>
      </c>
      <c r="C163" s="43"/>
      <c r="D163" s="19" t="s">
        <v>55</v>
      </c>
      <c r="E163" s="68">
        <f>E8-(((E121*9)+(E134*9)+(E143*9))/43560)</f>
        <v>35.463429752066119</v>
      </c>
      <c r="F163" s="21">
        <f>E163*$C$163</f>
        <v>0</v>
      </c>
    </row>
    <row r="164" spans="1:6" ht="15.75" x14ac:dyDescent="0.25">
      <c r="A164" s="14">
        <v>2</v>
      </c>
      <c r="B164" s="5" t="s">
        <v>133</v>
      </c>
      <c r="C164" s="43"/>
      <c r="D164" s="19" t="s">
        <v>54</v>
      </c>
      <c r="E164" s="24">
        <v>26826</v>
      </c>
      <c r="F164" s="21">
        <f>E164*$C$164</f>
        <v>0</v>
      </c>
    </row>
    <row r="165" spans="1:6" ht="15.75" x14ac:dyDescent="0.25">
      <c r="A165" s="14">
        <v>3</v>
      </c>
      <c r="B165" s="5" t="s">
        <v>134</v>
      </c>
      <c r="C165" s="43"/>
      <c r="D165" s="19" t="s">
        <v>54</v>
      </c>
      <c r="E165" s="24">
        <v>8843</v>
      </c>
      <c r="F165" s="21">
        <f>E165*$C$165</f>
        <v>0</v>
      </c>
    </row>
    <row r="166" spans="1:6" ht="15.75" x14ac:dyDescent="0.25">
      <c r="A166" s="14">
        <v>4</v>
      </c>
      <c r="B166" s="5" t="s">
        <v>137</v>
      </c>
      <c r="C166" s="43"/>
      <c r="D166" s="19" t="s">
        <v>54</v>
      </c>
      <c r="E166" s="24">
        <v>18362.349999999999</v>
      </c>
      <c r="F166" s="21">
        <f>E166*$C$165</f>
        <v>0</v>
      </c>
    </row>
    <row r="167" spans="1:6" ht="15.75" x14ac:dyDescent="0.25">
      <c r="A167" s="14">
        <v>5</v>
      </c>
      <c r="B167" s="5" t="s">
        <v>138</v>
      </c>
      <c r="C167" s="43"/>
      <c r="D167" s="19" t="s">
        <v>54</v>
      </c>
      <c r="E167" s="24">
        <v>27857</v>
      </c>
      <c r="F167" s="21">
        <f>E167*$C$165</f>
        <v>0</v>
      </c>
    </row>
    <row r="168" spans="1:6" ht="15.75" x14ac:dyDescent="0.25">
      <c r="A168" s="62"/>
      <c r="B168" s="63" t="s">
        <v>131</v>
      </c>
      <c r="C168" s="12"/>
      <c r="D168" s="12"/>
      <c r="E168" s="3"/>
      <c r="F168" s="33">
        <f>SUM(F163:F167)</f>
        <v>0</v>
      </c>
    </row>
    <row r="169" spans="1:6" ht="15.75" x14ac:dyDescent="0.25">
      <c r="A169" s="89"/>
      <c r="B169" s="12"/>
      <c r="C169" s="12"/>
      <c r="D169" s="12"/>
      <c r="E169" s="3"/>
      <c r="F169" s="33"/>
    </row>
    <row r="170" spans="1:6" ht="15.75" x14ac:dyDescent="0.25">
      <c r="A170" s="11" t="s">
        <v>139</v>
      </c>
      <c r="B170" s="90"/>
      <c r="C170" s="90"/>
      <c r="D170" s="90"/>
      <c r="E170" s="99" t="s">
        <v>106</v>
      </c>
      <c r="F170" s="100"/>
    </row>
    <row r="171" spans="1:6" ht="15.75" x14ac:dyDescent="0.25">
      <c r="A171" s="54" t="s">
        <v>4</v>
      </c>
      <c r="B171" s="121" t="s">
        <v>5</v>
      </c>
      <c r="C171" s="122"/>
      <c r="D171" s="123"/>
      <c r="E171" s="126" t="s">
        <v>9</v>
      </c>
      <c r="F171" s="127"/>
    </row>
    <row r="172" spans="1:6" ht="15.75" x14ac:dyDescent="0.25">
      <c r="A172" s="14">
        <v>1</v>
      </c>
      <c r="B172" s="97" t="str">
        <f>A10</f>
        <v>ONSITE WATER IMPROVEMENTS¹</v>
      </c>
      <c r="C172" s="98"/>
      <c r="D172" s="98"/>
      <c r="E172" s="128">
        <f>F27</f>
        <v>0</v>
      </c>
      <c r="F172" s="129"/>
    </row>
    <row r="173" spans="1:6" ht="15.75" x14ac:dyDescent="0.25">
      <c r="A173" s="14">
        <v>2</v>
      </c>
      <c r="B173" s="97" t="str">
        <f>A29</f>
        <v xml:space="preserve">OFFSITE WATER IMPROVEMENTS </v>
      </c>
      <c r="C173" s="98"/>
      <c r="D173" s="98"/>
      <c r="E173" s="128">
        <f>F38</f>
        <v>0</v>
      </c>
      <c r="F173" s="129"/>
    </row>
    <row r="174" spans="1:6" ht="15.75" x14ac:dyDescent="0.25">
      <c r="A174" s="14">
        <v>3</v>
      </c>
      <c r="B174" s="97" t="str">
        <f>A40</f>
        <v xml:space="preserve">ONSITE WASTEWATER IMPROVEMENTS </v>
      </c>
      <c r="C174" s="98"/>
      <c r="D174" s="98"/>
      <c r="E174" s="128">
        <f>F52</f>
        <v>0</v>
      </c>
      <c r="F174" s="129"/>
    </row>
    <row r="175" spans="1:6" ht="15.75" x14ac:dyDescent="0.25">
      <c r="A175" s="14">
        <v>4</v>
      </c>
      <c r="B175" s="97" t="str">
        <f>A54</f>
        <v>OFFSITE WASTEWATER IMPROVEMENTS</v>
      </c>
      <c r="C175" s="98"/>
      <c r="D175" s="98"/>
      <c r="E175" s="128">
        <f>F63</f>
        <v>0</v>
      </c>
      <c r="F175" s="129"/>
    </row>
    <row r="176" spans="1:6" ht="15.75" x14ac:dyDescent="0.25">
      <c r="A176" s="14">
        <v>5</v>
      </c>
      <c r="B176" s="97" t="str">
        <f>A65</f>
        <v>ONSITE DRAINAGE IMPROVEMENTS ³</v>
      </c>
      <c r="C176" s="98"/>
      <c r="D176" s="98"/>
      <c r="E176" s="128">
        <f>F94</f>
        <v>0</v>
      </c>
      <c r="F176" s="129"/>
    </row>
    <row r="177" spans="1:6" ht="15.75" x14ac:dyDescent="0.25">
      <c r="A177" s="14">
        <v>6</v>
      </c>
      <c r="B177" s="97" t="str">
        <f>A96</f>
        <v>OFFSITE DRAINAGE IMPROVEMENTS</v>
      </c>
      <c r="C177" s="98"/>
      <c r="D177" s="98"/>
      <c r="E177" s="128">
        <f>F116</f>
        <v>0</v>
      </c>
      <c r="F177" s="129"/>
    </row>
    <row r="178" spans="1:6" ht="15.75" x14ac:dyDescent="0.25">
      <c r="A178" s="14">
        <v>7</v>
      </c>
      <c r="B178" s="97" t="str">
        <f>A118</f>
        <v>LOCAL STREET IMPROVEMENTS (50FT ROW)</v>
      </c>
      <c r="C178" s="98"/>
      <c r="D178" s="98"/>
      <c r="E178" s="128">
        <f>F129</f>
        <v>0</v>
      </c>
      <c r="F178" s="129"/>
    </row>
    <row r="179" spans="1:6" ht="15.75" x14ac:dyDescent="0.25">
      <c r="A179" s="14">
        <v>8</v>
      </c>
      <c r="B179" s="97" t="str">
        <f>A131</f>
        <v>RESIDENTIAL COLLECTOR STREET IMPROVEMENTS (60' ROW)</v>
      </c>
      <c r="C179" s="98"/>
      <c r="D179" s="98"/>
      <c r="E179" s="128">
        <f>F138</f>
        <v>0</v>
      </c>
      <c r="F179" s="129"/>
    </row>
    <row r="180" spans="1:6" ht="15.75" x14ac:dyDescent="0.25">
      <c r="A180" s="14">
        <v>9</v>
      </c>
      <c r="B180" s="97" t="str">
        <f>A140</f>
        <v>MAJOR COLLECTOR STREET IMPROVEMENTS (90' ROW)</v>
      </c>
      <c r="C180" s="98"/>
      <c r="D180" s="98"/>
      <c r="E180" s="128">
        <f>F147</f>
        <v>0</v>
      </c>
      <c r="F180" s="129"/>
    </row>
    <row r="181" spans="1:6" ht="15.75" x14ac:dyDescent="0.25">
      <c r="A181" s="14">
        <v>10</v>
      </c>
      <c r="B181" s="97" t="str">
        <f>A149</f>
        <v>EROSION CONTROL IMPROVEMENTS</v>
      </c>
      <c r="C181" s="98"/>
      <c r="D181" s="98"/>
      <c r="E181" s="128">
        <f>F159</f>
        <v>0</v>
      </c>
      <c r="F181" s="129"/>
    </row>
    <row r="182" spans="1:6" ht="15.75" x14ac:dyDescent="0.25">
      <c r="A182" s="14">
        <v>11</v>
      </c>
      <c r="B182" s="97" t="str">
        <f>A161</f>
        <v>CLEARING &amp; EXCAVATION IMPROVEMENTS</v>
      </c>
      <c r="C182" s="98"/>
      <c r="D182" s="98"/>
      <c r="E182" s="128">
        <f>F168</f>
        <v>0</v>
      </c>
      <c r="F182" s="129"/>
    </row>
    <row r="183" spans="1:6" ht="15.75" x14ac:dyDescent="0.25">
      <c r="A183" s="62"/>
      <c r="B183" s="124" t="s">
        <v>140</v>
      </c>
      <c r="C183" s="124"/>
      <c r="D183" s="125"/>
      <c r="E183" s="130">
        <f>SUM(E172:E182)</f>
        <v>0</v>
      </c>
      <c r="F183" s="131"/>
    </row>
    <row r="184" spans="1:6" ht="16.5" thickBot="1" x14ac:dyDescent="0.3">
      <c r="A184" s="15"/>
      <c r="B184" s="10"/>
      <c r="C184" s="10"/>
      <c r="D184" s="10"/>
      <c r="E184" s="9"/>
      <c r="F184" s="16"/>
    </row>
    <row r="185" spans="1:6" ht="16.5" thickBot="1" x14ac:dyDescent="0.3">
      <c r="A185" s="95" t="s">
        <v>14</v>
      </c>
      <c r="B185" s="96"/>
      <c r="C185" s="96"/>
      <c r="D185" s="22"/>
      <c r="E185" s="8"/>
      <c r="F185" s="17" t="s">
        <v>107</v>
      </c>
    </row>
    <row r="186" spans="1:6" ht="16.5" thickBot="1" x14ac:dyDescent="0.3">
      <c r="A186" s="92" t="s">
        <v>15</v>
      </c>
      <c r="B186" s="93"/>
      <c r="C186" s="94"/>
      <c r="D186" s="23">
        <f t="shared" ref="D186:D192" si="5">SUM(F186:F186)</f>
        <v>0</v>
      </c>
      <c r="E186" s="8"/>
      <c r="F186" s="18">
        <f>SUM(F129,F38,F94,F147,F63,F52,F27,F138,F116,F159,F168)</f>
        <v>0</v>
      </c>
    </row>
    <row r="187" spans="1:6" ht="16.5" thickBot="1" x14ac:dyDescent="0.3">
      <c r="A187" s="92" t="s">
        <v>102</v>
      </c>
      <c r="B187" s="93"/>
      <c r="C187" s="94"/>
      <c r="D187" s="23">
        <f t="shared" si="5"/>
        <v>0</v>
      </c>
      <c r="E187" s="8"/>
      <c r="F187" s="18">
        <f>F186*0.05</f>
        <v>0</v>
      </c>
    </row>
    <row r="188" spans="1:6" ht="16.5" thickBot="1" x14ac:dyDescent="0.3">
      <c r="A188" s="92" t="s">
        <v>16</v>
      </c>
      <c r="B188" s="93"/>
      <c r="C188" s="94"/>
      <c r="D188" s="23">
        <f t="shared" si="5"/>
        <v>0</v>
      </c>
      <c r="E188" s="8"/>
      <c r="F188" s="18">
        <f>SUM(F186:F187)*0.15</f>
        <v>0</v>
      </c>
    </row>
    <row r="189" spans="1:6" ht="16.5" thickBot="1" x14ac:dyDescent="0.3">
      <c r="A189" s="92" t="s">
        <v>17</v>
      </c>
      <c r="B189" s="93"/>
      <c r="C189" s="94"/>
      <c r="D189" s="23">
        <f t="shared" si="5"/>
        <v>0</v>
      </c>
      <c r="E189" s="8"/>
      <c r="F189" s="18">
        <f>SUM(F186,F187)*0.03</f>
        <v>0</v>
      </c>
    </row>
    <row r="190" spans="1:6" ht="16.5" thickBot="1" x14ac:dyDescent="0.3">
      <c r="A190" s="92" t="s">
        <v>18</v>
      </c>
      <c r="B190" s="93"/>
      <c r="C190" s="94"/>
      <c r="D190" s="23">
        <f t="shared" si="5"/>
        <v>0</v>
      </c>
      <c r="E190" s="8"/>
      <c r="F190" s="18">
        <f>SUM(F186,F187)*0.01</f>
        <v>0</v>
      </c>
    </row>
    <row r="191" spans="1:6" ht="16.5" thickBot="1" x14ac:dyDescent="0.3">
      <c r="A191" s="92" t="s">
        <v>19</v>
      </c>
      <c r="B191" s="93"/>
      <c r="C191" s="94"/>
      <c r="D191" s="23">
        <f t="shared" si="5"/>
        <v>0</v>
      </c>
      <c r="E191" s="8"/>
      <c r="F191" s="18">
        <f>SUM(F186,F187)*0.01</f>
        <v>0</v>
      </c>
    </row>
    <row r="192" spans="1:6" ht="16.5" thickBot="1" x14ac:dyDescent="0.3">
      <c r="A192" s="107" t="s">
        <v>20</v>
      </c>
      <c r="B192" s="108"/>
      <c r="C192" s="109"/>
      <c r="D192" s="23">
        <f t="shared" si="5"/>
        <v>0</v>
      </c>
      <c r="E192" s="8"/>
      <c r="F192" s="52">
        <f>SUM(F186:F191)</f>
        <v>0</v>
      </c>
    </row>
    <row r="193" spans="1:6" ht="16.5" thickBot="1" x14ac:dyDescent="0.3">
      <c r="A193" s="104" t="s">
        <v>21</v>
      </c>
      <c r="B193" s="105"/>
      <c r="C193" s="106"/>
      <c r="D193" s="64">
        <f>AVERAGE(F193)</f>
        <v>0</v>
      </c>
      <c r="E193" s="51"/>
      <c r="F193" s="53">
        <f>F192/E7</f>
        <v>0</v>
      </c>
    </row>
    <row r="195" spans="1:6" x14ac:dyDescent="0.25">
      <c r="A195" t="s">
        <v>24</v>
      </c>
    </row>
    <row r="196" spans="1:6" ht="17.25" x14ac:dyDescent="0.25">
      <c r="A196" s="50" t="s">
        <v>86</v>
      </c>
    </row>
    <row r="197" spans="1:6" ht="17.25" x14ac:dyDescent="0.25">
      <c r="A197" s="50" t="s">
        <v>87</v>
      </c>
    </row>
    <row r="198" spans="1:6" ht="17.25" x14ac:dyDescent="0.25">
      <c r="A198" s="50" t="s">
        <v>71</v>
      </c>
    </row>
    <row r="199" spans="1:6" x14ac:dyDescent="0.25">
      <c r="A199" t="s">
        <v>22</v>
      </c>
    </row>
    <row r="200" spans="1:6" x14ac:dyDescent="0.25">
      <c r="A200" t="s">
        <v>23</v>
      </c>
    </row>
    <row r="201" spans="1:6" x14ac:dyDescent="0.25">
      <c r="A201" s="110" t="s">
        <v>136</v>
      </c>
      <c r="B201" s="110"/>
      <c r="C201" s="110"/>
      <c r="D201" s="110"/>
    </row>
    <row r="203" spans="1:6" hidden="1" x14ac:dyDescent="0.25"/>
    <row r="204" spans="1:6" hidden="1" x14ac:dyDescent="0.25">
      <c r="A204" s="35"/>
      <c r="B204" s="36" t="s">
        <v>59</v>
      </c>
      <c r="C204" s="37" t="s">
        <v>60</v>
      </c>
      <c r="D204" s="37" t="s">
        <v>61</v>
      </c>
      <c r="E204" s="37" t="s">
        <v>62</v>
      </c>
      <c r="F204" s="37" t="s">
        <v>63</v>
      </c>
    </row>
    <row r="205" spans="1:6" hidden="1" x14ac:dyDescent="0.25">
      <c r="A205" s="39" t="s">
        <v>64</v>
      </c>
      <c r="B205" s="37">
        <v>33444</v>
      </c>
      <c r="C205" s="37">
        <v>50</v>
      </c>
      <c r="D205" s="40">
        <f>E205+2+F205</f>
        <v>34</v>
      </c>
      <c r="E205" s="40">
        <v>28</v>
      </c>
      <c r="F205" s="40">
        <v>4</v>
      </c>
    </row>
    <row r="206" spans="1:6" hidden="1" x14ac:dyDescent="0.25">
      <c r="A206" s="35" t="s">
        <v>70</v>
      </c>
      <c r="B206" s="37">
        <v>8095</v>
      </c>
      <c r="C206" s="37">
        <v>60</v>
      </c>
      <c r="D206" s="40">
        <f>E206+2+F206</f>
        <v>46</v>
      </c>
      <c r="E206" s="40">
        <v>38</v>
      </c>
      <c r="F206" s="40">
        <v>6</v>
      </c>
    </row>
    <row r="207" spans="1:6" hidden="1" x14ac:dyDescent="0.25">
      <c r="A207" s="38"/>
      <c r="B207" s="38"/>
      <c r="C207" s="38"/>
      <c r="D207" s="38"/>
      <c r="E207" s="38"/>
      <c r="F207" s="38"/>
    </row>
    <row r="208" spans="1:6" hidden="1" x14ac:dyDescent="0.25">
      <c r="A208" s="38"/>
      <c r="B208" s="38"/>
      <c r="C208" s="38"/>
      <c r="D208" s="38"/>
      <c r="E208" s="38"/>
      <c r="F208" s="38"/>
    </row>
    <row r="209" spans="1:6" hidden="1" x14ac:dyDescent="0.25">
      <c r="A209" s="38"/>
      <c r="B209" s="38"/>
      <c r="C209" s="38"/>
      <c r="D209" s="38"/>
      <c r="E209" s="38"/>
      <c r="F209" s="38"/>
    </row>
    <row r="210" spans="1:6" hidden="1" x14ac:dyDescent="0.25">
      <c r="A210" s="35"/>
      <c r="B210" s="36" t="s">
        <v>65</v>
      </c>
      <c r="C210" s="37" t="s">
        <v>66</v>
      </c>
      <c r="D210" s="37" t="s">
        <v>67</v>
      </c>
      <c r="E210" s="37" t="s">
        <v>68</v>
      </c>
      <c r="F210" s="37" t="s">
        <v>69</v>
      </c>
    </row>
    <row r="211" spans="1:6" ht="15" hidden="1" customHeight="1" x14ac:dyDescent="0.25">
      <c r="A211" s="39" t="s">
        <v>64</v>
      </c>
      <c r="B211" s="40">
        <f>B205/3</f>
        <v>11148</v>
      </c>
      <c r="C211" s="42">
        <f>C205/3</f>
        <v>16.666666666666668</v>
      </c>
      <c r="D211" s="42">
        <f>D205/3</f>
        <v>11.333333333333334</v>
      </c>
      <c r="E211" s="42">
        <f>E205/3</f>
        <v>9.3333333333333339</v>
      </c>
      <c r="F211" s="42">
        <f>F205/3</f>
        <v>1.3333333333333333</v>
      </c>
    </row>
    <row r="212" spans="1:6" ht="15" hidden="1" customHeight="1" x14ac:dyDescent="0.25">
      <c r="A212" s="35" t="s">
        <v>70</v>
      </c>
      <c r="B212" s="41">
        <f>B206/3</f>
        <v>2698.3333333333335</v>
      </c>
      <c r="C212" s="40">
        <f>C206/3</f>
        <v>20</v>
      </c>
      <c r="D212" s="42">
        <f t="shared" ref="D212" si="6">D206/3</f>
        <v>15.333333333333334</v>
      </c>
      <c r="E212" s="42">
        <f>E206/3</f>
        <v>12.666666666666666</v>
      </c>
      <c r="F212" s="40">
        <f>F206/3</f>
        <v>2</v>
      </c>
    </row>
    <row r="213" spans="1:6" ht="15" hidden="1" customHeight="1" x14ac:dyDescent="0.25">
      <c r="A213" s="38"/>
      <c r="B213" s="38"/>
      <c r="C213" s="38"/>
      <c r="D213" s="38"/>
      <c r="E213" s="38"/>
      <c r="F213" s="38"/>
    </row>
    <row r="214" spans="1:6" ht="15" hidden="1" customHeight="1" x14ac:dyDescent="0.25">
      <c r="A214" s="38"/>
      <c r="B214" s="38"/>
      <c r="C214" s="38"/>
      <c r="D214" s="38"/>
      <c r="E214" s="38"/>
      <c r="F214" s="38"/>
    </row>
    <row r="215" spans="1:6" hidden="1" x14ac:dyDescent="0.25">
      <c r="A215" s="38"/>
      <c r="B215" s="38"/>
      <c r="C215" s="38"/>
      <c r="D215" s="38"/>
      <c r="E215" s="38"/>
      <c r="F215" s="38"/>
    </row>
    <row r="216" spans="1:6" hidden="1" x14ac:dyDescent="0.25">
      <c r="A216" s="38"/>
      <c r="B216" s="38"/>
      <c r="C216" s="38"/>
      <c r="D216" s="38"/>
      <c r="E216" s="38"/>
      <c r="F216" s="38"/>
    </row>
    <row r="217" spans="1:6" x14ac:dyDescent="0.25">
      <c r="A217" s="38"/>
      <c r="B217" s="38"/>
      <c r="C217" s="38"/>
      <c r="D217" s="38"/>
      <c r="E217" s="38"/>
      <c r="F217" s="38"/>
    </row>
    <row r="218" spans="1:6" ht="15.75" x14ac:dyDescent="0.25">
      <c r="A218" s="38"/>
      <c r="B218" s="30"/>
      <c r="C218" s="38"/>
      <c r="D218" s="38"/>
      <c r="E218" s="103"/>
      <c r="F218" s="103"/>
    </row>
    <row r="219" spans="1:6" ht="15.75" x14ac:dyDescent="0.25">
      <c r="A219" s="38"/>
      <c r="B219" s="30"/>
      <c r="C219" s="38"/>
      <c r="D219" s="39"/>
      <c r="E219" s="49"/>
      <c r="F219" s="49"/>
    </row>
    <row r="220" spans="1:6" x14ac:dyDescent="0.25">
      <c r="A220" s="38"/>
      <c r="B220" s="38"/>
      <c r="C220" s="38"/>
      <c r="D220" s="35"/>
      <c r="E220" s="49"/>
      <c r="F220" s="49"/>
    </row>
    <row r="221" spans="1:6" x14ac:dyDescent="0.25">
      <c r="A221" s="38"/>
      <c r="B221" s="38"/>
      <c r="C221" s="38"/>
      <c r="D221" s="38"/>
      <c r="E221" s="38"/>
      <c r="F221" s="38"/>
    </row>
    <row r="222" spans="1:6" ht="15.75" x14ac:dyDescent="0.25">
      <c r="A222" s="38"/>
      <c r="B222" s="30"/>
      <c r="C222" s="38"/>
      <c r="D222" s="39"/>
      <c r="E222" s="49"/>
      <c r="F222" s="49"/>
    </row>
    <row r="223" spans="1:6" x14ac:dyDescent="0.25">
      <c r="A223" s="38"/>
      <c r="B223" s="38"/>
      <c r="C223" s="38"/>
      <c r="D223" s="35"/>
      <c r="E223" s="49"/>
      <c r="F223" s="49"/>
    </row>
    <row r="224" spans="1:6" x14ac:dyDescent="0.25">
      <c r="A224" s="38"/>
      <c r="B224" s="38"/>
      <c r="C224" s="38"/>
      <c r="D224" s="38"/>
      <c r="E224" s="38"/>
      <c r="F224" s="38"/>
    </row>
    <row r="227" spans="2:6" ht="15.75" x14ac:dyDescent="0.25">
      <c r="B227" s="31"/>
      <c r="D227" s="29"/>
      <c r="E227" s="32"/>
      <c r="F227" s="32"/>
    </row>
    <row r="228" spans="2:6" x14ac:dyDescent="0.25">
      <c r="D228" s="28"/>
      <c r="E228" s="32"/>
      <c r="F228" s="32"/>
    </row>
    <row r="230" spans="2:6" ht="15.75" x14ac:dyDescent="0.25">
      <c r="B230" s="31"/>
      <c r="D230" s="29"/>
      <c r="E230" s="32"/>
      <c r="F230" s="32"/>
    </row>
    <row r="231" spans="2:6" x14ac:dyDescent="0.25">
      <c r="D231" s="28"/>
      <c r="E231" s="32"/>
      <c r="F231" s="32"/>
    </row>
  </sheetData>
  <mergeCells count="56">
    <mergeCell ref="B171:D171"/>
    <mergeCell ref="B183:D183"/>
    <mergeCell ref="E171:F171"/>
    <mergeCell ref="E172:F172"/>
    <mergeCell ref="E173:F173"/>
    <mergeCell ref="E174:F174"/>
    <mergeCell ref="E175:F175"/>
    <mergeCell ref="E176:F176"/>
    <mergeCell ref="E177:F177"/>
    <mergeCell ref="E178:F178"/>
    <mergeCell ref="E179:F179"/>
    <mergeCell ref="E180:F180"/>
    <mergeCell ref="E181:F181"/>
    <mergeCell ref="E182:F182"/>
    <mergeCell ref="E183:F183"/>
    <mergeCell ref="A1:D1"/>
    <mergeCell ref="E170:F170"/>
    <mergeCell ref="B172:D172"/>
    <mergeCell ref="B173:D173"/>
    <mergeCell ref="B174:D174"/>
    <mergeCell ref="C6:D6"/>
    <mergeCell ref="C7:D7"/>
    <mergeCell ref="C8:D8"/>
    <mergeCell ref="E7:F7"/>
    <mergeCell ref="E8:F8"/>
    <mergeCell ref="E6:F6"/>
    <mergeCell ref="E149:F149"/>
    <mergeCell ref="E140:F140"/>
    <mergeCell ref="E29:F29"/>
    <mergeCell ref="E40:F40"/>
    <mergeCell ref="E10:F10"/>
    <mergeCell ref="E218:F218"/>
    <mergeCell ref="A193:C193"/>
    <mergeCell ref="A187:C187"/>
    <mergeCell ref="A188:C188"/>
    <mergeCell ref="A189:C189"/>
    <mergeCell ref="A190:C190"/>
    <mergeCell ref="A191:C191"/>
    <mergeCell ref="A192:C192"/>
    <mergeCell ref="A201:D201"/>
    <mergeCell ref="E161:F161"/>
    <mergeCell ref="E54:F54"/>
    <mergeCell ref="E65:F65"/>
    <mergeCell ref="E96:F96"/>
    <mergeCell ref="E118:F118"/>
    <mergeCell ref="E131:F131"/>
    <mergeCell ref="A186:C186"/>
    <mergeCell ref="A185:C185"/>
    <mergeCell ref="B175:D175"/>
    <mergeCell ref="B176:D176"/>
    <mergeCell ref="B177:D177"/>
    <mergeCell ref="B178:D178"/>
    <mergeCell ref="B179:D179"/>
    <mergeCell ref="B180:D180"/>
    <mergeCell ref="B181:D181"/>
    <mergeCell ref="B182:D182"/>
  </mergeCells>
  <phoneticPr fontId="14" type="noConversion"/>
  <pageMargins left="1" right="1" top="1" bottom="1" header="0.5" footer="0.5"/>
  <pageSetup scale="46" fitToHeight="0" orientation="portrait" r:id="rId1"/>
  <rowBreaks count="2" manualBreakCount="2">
    <brk id="63" max="5" man="1"/>
    <brk id="147" max="5" man="1"/>
  </rowBreaks>
  <colBreaks count="1" manualBreakCount="1">
    <brk id="5" max="17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Stacy Mulholland</dc:creator>
  <cp:lastModifiedBy>Stacy Mulholland</cp:lastModifiedBy>
  <cp:lastPrinted>2023-05-16T15:36:22Z</cp:lastPrinted>
  <dcterms:created xsi:type="dcterms:W3CDTF">2020-08-06T14:51:53Z</dcterms:created>
  <dcterms:modified xsi:type="dcterms:W3CDTF">2026-04-22T17:48:56Z</dcterms:modified>
</cp:coreProperties>
</file>