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2.xml" ContentType="application/vnd.openxmlformats-officedocument.spreadsheetml.pivot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defaultThemeVersion="124226"/>
  <mc:AlternateContent xmlns:mc="http://schemas.openxmlformats.org/markup-compatibility/2006">
    <mc:Choice Requires="x15">
      <x15ac:absPath xmlns:x15ac="http://schemas.microsoft.com/office/spreadsheetml/2010/11/ac" url="M:\_Projects\337 - Lennar Homes\147 - Jaro North Unit 4\Bidding\Initial Advertisement\"/>
    </mc:Choice>
  </mc:AlternateContent>
  <xr:revisionPtr revIDLastSave="0" documentId="13_ncr:1_{C3893401-9BB8-483D-A146-95FD02C24B25}" xr6:coauthVersionLast="47" xr6:coauthVersionMax="47" xr10:uidLastSave="{00000000-0000-0000-0000-000000000000}"/>
  <bookViews>
    <workbookView xWindow="-120" yWindow="-120" windowWidth="29040" windowHeight="15720" activeTab="3" xr2:uid="{7EFED6C2-2504-4AAB-93D1-0617C3A7ED48}"/>
  </bookViews>
  <sheets>
    <sheet name="Bid Summary" sheetId="6" r:id="rId1"/>
    <sheet name="SEDIMENT AND EROSION CONTROL" sheetId="7" r:id="rId2"/>
    <sheet name="PARC TABLE" sheetId="29" state="hidden" r:id="rId3"/>
    <sheet name="SITEWORK" sheetId="25" r:id="rId4"/>
    <sheet name="STREETS" sheetId="26" r:id="rId5"/>
    <sheet name="DRAINAGE" sheetId="23" r:id="rId6"/>
    <sheet name="SANITARY SEWER" sheetId="16" r:id="rId7"/>
    <sheet name="WWTR TABLE.2" sheetId="30" state="hidden" r:id="rId8"/>
    <sheet name="WWTR TABLE.1" sheetId="27" state="hidden" r:id="rId9"/>
    <sheet name="WATER" sheetId="2" r:id="rId10"/>
    <sheet name="OPTIONAL" sheetId="31" r:id="rId11"/>
    <sheet name="WATR TABLE" sheetId="28" state="hidden" r:id="rId12"/>
  </sheets>
  <definedNames>
    <definedName name="_xlnm.Print_Area" localSheetId="5">DRAINAGE!$A$1:$F$50</definedName>
    <definedName name="_xlnm.Print_Area" localSheetId="10">OPTIONAL!$A$1:$F$20</definedName>
    <definedName name="_xlnm.Print_Area" localSheetId="6">'SANITARY SEWER'!$A$1:$F$33</definedName>
    <definedName name="_xlnm.Print_Area" localSheetId="1">'SEDIMENT AND EROSION CONTROL'!$A$1:$F$28</definedName>
    <definedName name="_xlnm.Print_Area" localSheetId="3">SITEWORK!$A$1:$F$28</definedName>
    <definedName name="_xlnm.Print_Area" localSheetId="4">STREETS!$A$1:$F$22</definedName>
    <definedName name="_xlnm.Print_Area" localSheetId="9">WATER!$A$1:$F$28</definedName>
    <definedName name="_xlnm.Print_Titles" localSheetId="4">STREETS!$1:$3</definedName>
  </definedNames>
  <calcPr calcId="191029"/>
  <pivotCaches>
    <pivotCache cacheId="0" r:id="rId13"/>
    <pivotCache cacheId="1"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5" l="1"/>
  <c r="D9" i="25"/>
  <c r="S13" i="28" l="1"/>
  <c r="T13" i="28"/>
  <c r="T17" i="28" s="1"/>
  <c r="S14" i="28"/>
  <c r="Y14" i="28" s="1"/>
  <c r="R15" i="28"/>
  <c r="S15" i="28"/>
  <c r="T15" i="28"/>
  <c r="U15" i="28"/>
  <c r="V15" i="28"/>
  <c r="V17" i="28" s="1"/>
  <c r="W15" i="28"/>
  <c r="X15" i="28"/>
  <c r="X17" i="28" s="1"/>
  <c r="Y16" i="28"/>
  <c r="Q17" i="28"/>
  <c r="R17" i="28"/>
  <c r="W17" i="28"/>
  <c r="S25" i="28"/>
  <c r="S26" i="28"/>
  <c r="S27" i="28"/>
  <c r="S28" i="28"/>
  <c r="S29" i="28"/>
  <c r="S30" i="28"/>
  <c r="S31" i="28"/>
  <c r="S32" i="28"/>
  <c r="L33" i="28"/>
  <c r="N33" i="28"/>
  <c r="O33" i="28"/>
  <c r="G38" i="28"/>
  <c r="K41" i="28"/>
  <c r="F22" i="2"/>
  <c r="K28" i="27"/>
  <c r="D29" i="27"/>
  <c r="D36" i="27" s="1"/>
  <c r="E29" i="27"/>
  <c r="F29" i="27"/>
  <c r="G29" i="27"/>
  <c r="H29" i="27"/>
  <c r="H36" i="27" s="1"/>
  <c r="F30" i="27"/>
  <c r="G30" i="27"/>
  <c r="H30" i="27"/>
  <c r="D31" i="27"/>
  <c r="G31" i="27" s="1"/>
  <c r="E32" i="27"/>
  <c r="G32" i="27" s="1"/>
  <c r="K32" i="27" s="1"/>
  <c r="K33" i="27"/>
  <c r="F34" i="27"/>
  <c r="K34" i="27"/>
  <c r="G35" i="27"/>
  <c r="K35" i="27"/>
  <c r="B36" i="27"/>
  <c r="C36" i="27"/>
  <c r="E36" i="27"/>
  <c r="I36" i="27"/>
  <c r="J36"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K86" i="27"/>
  <c r="E87" i="27"/>
  <c r="G87" i="27" s="1"/>
  <c r="E88" i="27"/>
  <c r="G88" i="27"/>
  <c r="H88" i="27"/>
  <c r="E89" i="27"/>
  <c r="G89" i="27" s="1"/>
  <c r="H89" i="27"/>
  <c r="E90" i="27"/>
  <c r="G90" i="27" s="1"/>
  <c r="H90" i="27"/>
  <c r="E91" i="27"/>
  <c r="G91" i="27" s="1"/>
  <c r="E92" i="27"/>
  <c r="G92" i="27"/>
  <c r="E93" i="27"/>
  <c r="G93" i="27" s="1"/>
  <c r="B94" i="27"/>
  <c r="K28" i="30"/>
  <c r="D29" i="30"/>
  <c r="E29" i="30"/>
  <c r="F29" i="30"/>
  <c r="G29" i="30"/>
  <c r="H29" i="30"/>
  <c r="F30" i="30"/>
  <c r="G30" i="30"/>
  <c r="H30" i="30"/>
  <c r="D31" i="30"/>
  <c r="G31" i="30" s="1"/>
  <c r="E32" i="30"/>
  <c r="G32" i="30" s="1"/>
  <c r="K33" i="30"/>
  <c r="F34" i="30"/>
  <c r="K34" i="30"/>
  <c r="G35" i="30"/>
  <c r="K35" i="30" s="1"/>
  <c r="B36" i="30"/>
  <c r="C36" i="30"/>
  <c r="D36" i="30"/>
  <c r="I36" i="30"/>
  <c r="J36" i="30"/>
  <c r="Q43" i="30"/>
  <c r="R43" i="30"/>
  <c r="Q44" i="30"/>
  <c r="R44" i="30"/>
  <c r="Q45" i="30"/>
  <c r="R45" i="30" s="1"/>
  <c r="Q46" i="30"/>
  <c r="R46" i="30" s="1"/>
  <c r="Q47" i="30"/>
  <c r="R47" i="30" s="1"/>
  <c r="Q48" i="30"/>
  <c r="R48" i="30"/>
  <c r="Q49" i="30"/>
  <c r="R49" i="30" s="1"/>
  <c r="Q50" i="30"/>
  <c r="R50" i="30" s="1"/>
  <c r="Q51" i="30"/>
  <c r="R51" i="30" s="1"/>
  <c r="Q52" i="30"/>
  <c r="R52" i="30"/>
  <c r="Q53" i="30"/>
  <c r="R53" i="30" s="1"/>
  <c r="Q54" i="30"/>
  <c r="R54" i="30"/>
  <c r="Q55" i="30"/>
  <c r="R55" i="30" s="1"/>
  <c r="Q56" i="30"/>
  <c r="R56" i="30" s="1"/>
  <c r="Q57" i="30"/>
  <c r="R57" i="30" s="1"/>
  <c r="Q58" i="30"/>
  <c r="R58" i="30"/>
  <c r="Q59" i="30"/>
  <c r="R59" i="30" s="1"/>
  <c r="Q60" i="30"/>
  <c r="R60" i="30" s="1"/>
  <c r="Q61" i="30"/>
  <c r="R61" i="30" s="1"/>
  <c r="Q62" i="30"/>
  <c r="R62" i="30" s="1"/>
  <c r="Q63" i="30"/>
  <c r="R63" i="30" s="1"/>
  <c r="Q64" i="30"/>
  <c r="R64" i="30"/>
  <c r="Q65" i="30"/>
  <c r="R65" i="30" s="1"/>
  <c r="Q66" i="30"/>
  <c r="R66" i="30" s="1"/>
  <c r="Q67" i="30"/>
  <c r="R67" i="30" s="1"/>
  <c r="O68" i="30"/>
  <c r="K77" i="30"/>
  <c r="E78" i="30"/>
  <c r="G78" i="30" s="1"/>
  <c r="B79" i="30"/>
  <c r="E79" i="30"/>
  <c r="G79" i="30" s="1"/>
  <c r="H79" i="30"/>
  <c r="E80" i="30"/>
  <c r="H80" i="30"/>
  <c r="E81" i="30"/>
  <c r="G81" i="30" s="1"/>
  <c r="H81" i="30"/>
  <c r="E82" i="30"/>
  <c r="G82" i="30"/>
  <c r="E83" i="30"/>
  <c r="G83" i="30"/>
  <c r="E84" i="30"/>
  <c r="G84" i="30"/>
  <c r="B85" i="30"/>
  <c r="J2" i="29"/>
  <c r="L2" i="29"/>
  <c r="M2" i="29"/>
  <c r="J3" i="29"/>
  <c r="L3" i="29"/>
  <c r="M3" i="29"/>
  <c r="J4" i="29"/>
  <c r="L4" i="29"/>
  <c r="M4" i="29"/>
  <c r="J5" i="29"/>
  <c r="L5" i="29"/>
  <c r="M5" i="29"/>
  <c r="J6" i="29"/>
  <c r="L6" i="29"/>
  <c r="M6" i="29"/>
  <c r="J7" i="29"/>
  <c r="L7" i="29"/>
  <c r="M7" i="29"/>
  <c r="J8" i="29"/>
  <c r="L8" i="29"/>
  <c r="M8" i="29"/>
  <c r="J9" i="29"/>
  <c r="L9" i="29"/>
  <c r="M9" i="29"/>
  <c r="J10" i="29"/>
  <c r="L10" i="29"/>
  <c r="M10" i="29"/>
  <c r="J11" i="29"/>
  <c r="L11" i="29"/>
  <c r="M11" i="29"/>
  <c r="J12" i="29"/>
  <c r="L12" i="29"/>
  <c r="M12" i="29"/>
  <c r="J13" i="29"/>
  <c r="L13" i="29"/>
  <c r="M13" i="29"/>
  <c r="J14" i="29"/>
  <c r="L14" i="29"/>
  <c r="M14" i="29"/>
  <c r="J15" i="29"/>
  <c r="L15" i="29"/>
  <c r="M15" i="29"/>
  <c r="J16" i="29"/>
  <c r="L16" i="29"/>
  <c r="M16" i="29"/>
  <c r="J17" i="29"/>
  <c r="L17" i="29"/>
  <c r="M17" i="29"/>
  <c r="J18" i="29"/>
  <c r="L18" i="29"/>
  <c r="M18" i="29"/>
  <c r="J19" i="29"/>
  <c r="L19" i="29"/>
  <c r="M19" i="29"/>
  <c r="J20" i="29"/>
  <c r="L20" i="29"/>
  <c r="M20" i="29"/>
  <c r="J21" i="29"/>
  <c r="L21" i="29"/>
  <c r="M21" i="29"/>
  <c r="J22" i="29"/>
  <c r="L22" i="29"/>
  <c r="M22" i="29"/>
  <c r="J23" i="29"/>
  <c r="L23" i="29"/>
  <c r="M23" i="29"/>
  <c r="J24" i="29"/>
  <c r="L24" i="29"/>
  <c r="M24" i="29"/>
  <c r="J25" i="29"/>
  <c r="L25" i="29"/>
  <c r="M25" i="29"/>
  <c r="J26" i="29"/>
  <c r="L26" i="29"/>
  <c r="M26" i="29"/>
  <c r="J27" i="29"/>
  <c r="L27" i="29"/>
  <c r="M27" i="29"/>
  <c r="J28" i="29"/>
  <c r="L28" i="29"/>
  <c r="M28" i="29"/>
  <c r="J29" i="29"/>
  <c r="L29" i="29"/>
  <c r="M29" i="29"/>
  <c r="J30" i="29"/>
  <c r="L30" i="29"/>
  <c r="M30" i="29"/>
  <c r="J31" i="29"/>
  <c r="L31" i="29"/>
  <c r="M31" i="29"/>
  <c r="J32" i="29"/>
  <c r="L32" i="29"/>
  <c r="M32" i="29"/>
  <c r="J33" i="29"/>
  <c r="L33" i="29"/>
  <c r="M33" i="29"/>
  <c r="J34" i="29"/>
  <c r="L34" i="29"/>
  <c r="M34" i="29"/>
  <c r="J35" i="29"/>
  <c r="L35" i="29"/>
  <c r="M35" i="29"/>
  <c r="J36" i="29"/>
  <c r="L36" i="29"/>
  <c r="M36" i="29"/>
  <c r="J37" i="29"/>
  <c r="L37" i="29"/>
  <c r="M37" i="29"/>
  <c r="J38" i="29"/>
  <c r="L38" i="29"/>
  <c r="M38" i="29"/>
  <c r="J39" i="29"/>
  <c r="L39" i="29"/>
  <c r="M39" i="29"/>
  <c r="J40" i="29"/>
  <c r="L40" i="29"/>
  <c r="M40" i="29"/>
  <c r="J41" i="29"/>
  <c r="L41" i="29"/>
  <c r="M41" i="29"/>
  <c r="J42" i="29"/>
  <c r="L42" i="29"/>
  <c r="M42" i="29"/>
  <c r="J43" i="29"/>
  <c r="L43" i="29"/>
  <c r="M43" i="29"/>
  <c r="J44" i="29"/>
  <c r="L44" i="29"/>
  <c r="M44" i="29"/>
  <c r="J45" i="29"/>
  <c r="L45" i="29"/>
  <c r="M45" i="29"/>
  <c r="J46" i="29"/>
  <c r="L46" i="29"/>
  <c r="M46" i="29"/>
  <c r="J47" i="29"/>
  <c r="L47" i="29"/>
  <c r="M47" i="29"/>
  <c r="J48" i="29"/>
  <c r="L48" i="29"/>
  <c r="M48" i="29"/>
  <c r="J49" i="29"/>
  <c r="L49" i="29"/>
  <c r="M49" i="29"/>
  <c r="J50" i="29"/>
  <c r="L50" i="29"/>
  <c r="M50" i="29"/>
  <c r="J51" i="29"/>
  <c r="L51" i="29"/>
  <c r="M51" i="29"/>
  <c r="J52" i="29"/>
  <c r="L52" i="29"/>
  <c r="M52" i="29"/>
  <c r="J53" i="29"/>
  <c r="L53" i="29"/>
  <c r="M53" i="29"/>
  <c r="J54" i="29"/>
  <c r="L54" i="29"/>
  <c r="M54" i="29"/>
  <c r="J55" i="29"/>
  <c r="L55" i="29"/>
  <c r="M55" i="29"/>
  <c r="J56" i="29"/>
  <c r="L56" i="29"/>
  <c r="M56" i="29"/>
  <c r="J57" i="29"/>
  <c r="L57" i="29"/>
  <c r="M57" i="29"/>
  <c r="J58" i="29"/>
  <c r="L58" i="29"/>
  <c r="M58" i="29"/>
  <c r="J59" i="29"/>
  <c r="L59" i="29"/>
  <c r="M59" i="29"/>
  <c r="J60" i="29"/>
  <c r="L60" i="29"/>
  <c r="M60" i="29"/>
  <c r="J61" i="29"/>
  <c r="L61" i="29"/>
  <c r="M61" i="29"/>
  <c r="J62" i="29"/>
  <c r="L62" i="29"/>
  <c r="M62" i="29"/>
  <c r="J63" i="29"/>
  <c r="L63" i="29"/>
  <c r="M63" i="29"/>
  <c r="J64" i="29"/>
  <c r="L64" i="29"/>
  <c r="M64" i="29"/>
  <c r="J65" i="29"/>
  <c r="L65" i="29"/>
  <c r="M65" i="29"/>
  <c r="J66" i="29"/>
  <c r="L66" i="29"/>
  <c r="M66" i="29"/>
  <c r="J67" i="29"/>
  <c r="L67" i="29"/>
  <c r="M67" i="29"/>
  <c r="J68" i="29"/>
  <c r="L68" i="29"/>
  <c r="M68" i="29"/>
  <c r="J69" i="29"/>
  <c r="L69" i="29"/>
  <c r="M69" i="29"/>
  <c r="J70" i="29"/>
  <c r="L70" i="29"/>
  <c r="M70" i="29"/>
  <c r="J71" i="29"/>
  <c r="L71" i="29"/>
  <c r="M71" i="29"/>
  <c r="J72" i="29"/>
  <c r="L72" i="29"/>
  <c r="M72" i="29"/>
  <c r="J73" i="29"/>
  <c r="L73" i="29"/>
  <c r="M73" i="29"/>
  <c r="J74" i="29"/>
  <c r="L74" i="29"/>
  <c r="M74" i="29"/>
  <c r="J75" i="29"/>
  <c r="L75" i="29"/>
  <c r="M75" i="29"/>
  <c r="J76" i="29"/>
  <c r="L76" i="29"/>
  <c r="M76" i="29"/>
  <c r="J77" i="29"/>
  <c r="L77" i="29"/>
  <c r="M77" i="29"/>
  <c r="J78" i="29"/>
  <c r="L78" i="29"/>
  <c r="M78" i="29"/>
  <c r="J79" i="29"/>
  <c r="L79" i="29"/>
  <c r="M79" i="29"/>
  <c r="J80" i="29"/>
  <c r="L80" i="29"/>
  <c r="M80" i="29"/>
  <c r="J81" i="29"/>
  <c r="L81" i="29"/>
  <c r="M81" i="29"/>
  <c r="J82" i="29"/>
  <c r="L82" i="29"/>
  <c r="M82" i="29"/>
  <c r="J83" i="29"/>
  <c r="L83" i="29"/>
  <c r="M83" i="29"/>
  <c r="J84" i="29"/>
  <c r="L84" i="29"/>
  <c r="M84" i="29"/>
  <c r="J85" i="29"/>
  <c r="L85" i="29"/>
  <c r="M85" i="29"/>
  <c r="J86" i="29"/>
  <c r="L86" i="29"/>
  <c r="M86" i="29"/>
  <c r="J87" i="29"/>
  <c r="L87" i="29"/>
  <c r="M87" i="29"/>
  <c r="J88" i="29"/>
  <c r="L88" i="29"/>
  <c r="M88" i="29"/>
  <c r="J89" i="29"/>
  <c r="L89" i="29"/>
  <c r="M89" i="29"/>
  <c r="J90" i="29"/>
  <c r="L90" i="29"/>
  <c r="M90" i="29"/>
  <c r="J91" i="29"/>
  <c r="L91" i="29"/>
  <c r="M91" i="29"/>
  <c r="J92" i="29"/>
  <c r="L92" i="29"/>
  <c r="M92" i="29"/>
  <c r="J93" i="29"/>
  <c r="L93" i="29"/>
  <c r="M93" i="29"/>
  <c r="J94" i="29"/>
  <c r="L94" i="29"/>
  <c r="M94" i="29"/>
  <c r="J95" i="29"/>
  <c r="L95" i="29"/>
  <c r="M95" i="29"/>
  <c r="J96" i="29"/>
  <c r="L96" i="29"/>
  <c r="M96" i="29"/>
  <c r="J97" i="29"/>
  <c r="L97" i="29"/>
  <c r="M97" i="29"/>
  <c r="J98" i="29"/>
  <c r="L98" i="29"/>
  <c r="M98" i="29"/>
  <c r="J99" i="29"/>
  <c r="L99" i="29"/>
  <c r="M99" i="29"/>
  <c r="J100" i="29"/>
  <c r="L100" i="29"/>
  <c r="M100" i="29"/>
  <c r="J101" i="29"/>
  <c r="L101" i="29"/>
  <c r="M101" i="29"/>
  <c r="J102" i="29"/>
  <c r="L102" i="29"/>
  <c r="M102" i="29"/>
  <c r="J103" i="29"/>
  <c r="L103" i="29"/>
  <c r="M103" i="29"/>
  <c r="J104" i="29"/>
  <c r="L104" i="29"/>
  <c r="M104" i="29"/>
  <c r="J105" i="29"/>
  <c r="L105" i="29"/>
  <c r="M105" i="29"/>
  <c r="J106" i="29"/>
  <c r="L106" i="29"/>
  <c r="M106" i="29"/>
  <c r="J107" i="29"/>
  <c r="L107" i="29"/>
  <c r="M107" i="29"/>
  <c r="J108" i="29"/>
  <c r="L108" i="29"/>
  <c r="M108" i="29"/>
  <c r="J109" i="29"/>
  <c r="L109" i="29"/>
  <c r="M109" i="29"/>
  <c r="J110" i="29"/>
  <c r="L110" i="29"/>
  <c r="M110" i="29"/>
  <c r="J111" i="29"/>
  <c r="L111" i="29"/>
  <c r="M111" i="29"/>
  <c r="J112" i="29"/>
  <c r="L112" i="29"/>
  <c r="M112" i="29"/>
  <c r="J113" i="29"/>
  <c r="L113" i="29"/>
  <c r="M113" i="29"/>
  <c r="J114" i="29"/>
  <c r="L114" i="29"/>
  <c r="M114" i="29"/>
  <c r="J115" i="29"/>
  <c r="L115" i="29"/>
  <c r="M115" i="29"/>
  <c r="J116" i="29"/>
  <c r="L116" i="29"/>
  <c r="M116" i="29"/>
  <c r="J117" i="29"/>
  <c r="L117" i="29"/>
  <c r="M117" i="29"/>
  <c r="J118" i="29"/>
  <c r="L118" i="29"/>
  <c r="M118" i="29"/>
  <c r="J119" i="29"/>
  <c r="L119" i="29"/>
  <c r="M119" i="29"/>
  <c r="J120" i="29"/>
  <c r="L120" i="29"/>
  <c r="M120" i="29"/>
  <c r="J121" i="29"/>
  <c r="L121" i="29"/>
  <c r="M121" i="29"/>
  <c r="J122" i="29"/>
  <c r="L122" i="29"/>
  <c r="M122" i="29"/>
  <c r="J123" i="29"/>
  <c r="L123" i="29"/>
  <c r="M123" i="29"/>
  <c r="J124" i="29"/>
  <c r="L124" i="29"/>
  <c r="M124" i="29"/>
  <c r="J125" i="29"/>
  <c r="L125" i="29"/>
  <c r="M125" i="29"/>
  <c r="J126" i="29"/>
  <c r="L126" i="29"/>
  <c r="M126" i="29"/>
  <c r="J127" i="29"/>
  <c r="L127" i="29"/>
  <c r="M127" i="29"/>
  <c r="J128" i="29"/>
  <c r="L128" i="29"/>
  <c r="M128" i="29"/>
  <c r="J129" i="29"/>
  <c r="L129" i="29"/>
  <c r="M129" i="29"/>
  <c r="J130" i="29"/>
  <c r="L130" i="29"/>
  <c r="M130" i="29"/>
  <c r="J131" i="29"/>
  <c r="L131" i="29"/>
  <c r="M131" i="29"/>
  <c r="J132" i="29"/>
  <c r="L132" i="29"/>
  <c r="M132" i="29"/>
  <c r="J133" i="29"/>
  <c r="L133" i="29"/>
  <c r="M133" i="29"/>
  <c r="J134" i="29"/>
  <c r="L134" i="29"/>
  <c r="M134" i="29"/>
  <c r="J135" i="29"/>
  <c r="L135" i="29"/>
  <c r="M135" i="29"/>
  <c r="J136" i="29"/>
  <c r="L136" i="29"/>
  <c r="M136" i="29"/>
  <c r="J137" i="29"/>
  <c r="L137" i="29"/>
  <c r="M137" i="29"/>
  <c r="J138" i="29"/>
  <c r="L138" i="29"/>
  <c r="M138" i="29"/>
  <c r="J139" i="29"/>
  <c r="L139" i="29"/>
  <c r="M139" i="29"/>
  <c r="J140" i="29"/>
  <c r="L140" i="29"/>
  <c r="M140" i="29"/>
  <c r="J141" i="29"/>
  <c r="L141" i="29"/>
  <c r="M141" i="29"/>
  <c r="J142" i="29"/>
  <c r="L142" i="29"/>
  <c r="M142" i="29"/>
  <c r="J143" i="29"/>
  <c r="L143" i="29"/>
  <c r="M143" i="29"/>
  <c r="J144" i="29"/>
  <c r="L144" i="29"/>
  <c r="M144" i="29"/>
  <c r="J145" i="29"/>
  <c r="L145" i="29"/>
  <c r="M145" i="29"/>
  <c r="J146" i="29"/>
  <c r="L146" i="29"/>
  <c r="M146" i="29"/>
  <c r="J147" i="29"/>
  <c r="L147" i="29"/>
  <c r="M147" i="29"/>
  <c r="J148" i="29"/>
  <c r="L148" i="29"/>
  <c r="M148" i="29"/>
  <c r="J149" i="29"/>
  <c r="L149" i="29"/>
  <c r="M149" i="29"/>
  <c r="J150" i="29"/>
  <c r="L150" i="29"/>
  <c r="M150" i="29"/>
  <c r="J151" i="29"/>
  <c r="L151" i="29"/>
  <c r="M151" i="29"/>
  <c r="J152" i="29"/>
  <c r="L152" i="29"/>
  <c r="M152" i="29"/>
  <c r="J153" i="29"/>
  <c r="L153" i="29"/>
  <c r="M153" i="29"/>
  <c r="J154" i="29"/>
  <c r="L154" i="29"/>
  <c r="M154" i="29"/>
  <c r="J155" i="29"/>
  <c r="L155" i="29"/>
  <c r="M155" i="29"/>
  <c r="J156" i="29"/>
  <c r="L156" i="29"/>
  <c r="M156" i="29"/>
  <c r="J157" i="29"/>
  <c r="L157" i="29"/>
  <c r="M157" i="29"/>
  <c r="J158" i="29"/>
  <c r="L158" i="29"/>
  <c r="M158" i="29"/>
  <c r="J159" i="29"/>
  <c r="L159" i="29"/>
  <c r="M159" i="29"/>
  <c r="J160" i="29"/>
  <c r="L160" i="29"/>
  <c r="M160" i="29"/>
  <c r="J161" i="29"/>
  <c r="L161" i="29"/>
  <c r="M161" i="29"/>
  <c r="J162" i="29"/>
  <c r="L162" i="29"/>
  <c r="M162" i="29"/>
  <c r="J163" i="29"/>
  <c r="L163" i="29"/>
  <c r="M163" i="29"/>
  <c r="J164" i="29"/>
  <c r="L164" i="29"/>
  <c r="M164" i="29"/>
  <c r="J165" i="29"/>
  <c r="L165" i="29"/>
  <c r="M165" i="29"/>
  <c r="J166" i="29"/>
  <c r="L166" i="29"/>
  <c r="M166" i="29"/>
  <c r="J167" i="29"/>
  <c r="L167" i="29"/>
  <c r="M167" i="29"/>
  <c r="J168" i="29"/>
  <c r="L168" i="29"/>
  <c r="M168" i="29"/>
  <c r="J169" i="29"/>
  <c r="L169" i="29"/>
  <c r="M169" i="29"/>
  <c r="J170" i="29"/>
  <c r="L170" i="29"/>
  <c r="M170" i="29"/>
  <c r="J171" i="29"/>
  <c r="L171" i="29"/>
  <c r="M171" i="29"/>
  <c r="J172" i="29"/>
  <c r="L172" i="29"/>
  <c r="M172" i="29"/>
  <c r="J173" i="29"/>
  <c r="L173" i="29"/>
  <c r="M173" i="29"/>
  <c r="J174" i="29"/>
  <c r="L174" i="29"/>
  <c r="M174" i="29"/>
  <c r="J175" i="29"/>
  <c r="L175" i="29"/>
  <c r="M175" i="29"/>
  <c r="J176" i="29"/>
  <c r="L176" i="29"/>
  <c r="M176" i="29"/>
  <c r="J177" i="29"/>
  <c r="L177" i="29"/>
  <c r="M177" i="29"/>
  <c r="J178" i="29"/>
  <c r="L178" i="29"/>
  <c r="M178" i="29"/>
  <c r="J179" i="29"/>
  <c r="L179" i="29"/>
  <c r="M179" i="29"/>
  <c r="J180" i="29"/>
  <c r="L180" i="29"/>
  <c r="M180" i="29"/>
  <c r="J181" i="29"/>
  <c r="L181" i="29"/>
  <c r="M181" i="29"/>
  <c r="J182" i="29"/>
  <c r="L182" i="29"/>
  <c r="M182" i="29"/>
  <c r="J183" i="29"/>
  <c r="L183" i="29"/>
  <c r="M183" i="29"/>
  <c r="J184" i="29"/>
  <c r="L184" i="29"/>
  <c r="M184" i="29"/>
  <c r="J185" i="29"/>
  <c r="L185" i="29"/>
  <c r="M185" i="29"/>
  <c r="J186" i="29"/>
  <c r="L186" i="29"/>
  <c r="M186" i="29"/>
  <c r="J187" i="29"/>
  <c r="L187" i="29"/>
  <c r="M187" i="29"/>
  <c r="J188" i="29"/>
  <c r="L188" i="29"/>
  <c r="M188" i="29"/>
  <c r="J189" i="29"/>
  <c r="L189" i="29"/>
  <c r="M189" i="29"/>
  <c r="J190" i="29"/>
  <c r="L190" i="29"/>
  <c r="M190" i="29"/>
  <c r="J191" i="29"/>
  <c r="L191" i="29"/>
  <c r="M191" i="29"/>
  <c r="J192" i="29"/>
  <c r="L192" i="29"/>
  <c r="M192" i="29"/>
  <c r="J193" i="29"/>
  <c r="L193" i="29"/>
  <c r="M193" i="29"/>
  <c r="J194" i="29"/>
  <c r="L194" i="29"/>
  <c r="M194" i="29"/>
  <c r="J195" i="29"/>
  <c r="L195" i="29"/>
  <c r="M195" i="29"/>
  <c r="J196" i="29"/>
  <c r="L196" i="29"/>
  <c r="M196" i="29"/>
  <c r="J197" i="29"/>
  <c r="L197" i="29"/>
  <c r="M197" i="29"/>
  <c r="J198" i="29"/>
  <c r="L198" i="29"/>
  <c r="M198" i="29"/>
  <c r="J199" i="29"/>
  <c r="L199" i="29"/>
  <c r="M199" i="29"/>
  <c r="J200" i="29"/>
  <c r="L200" i="29"/>
  <c r="M200" i="29"/>
  <c r="J201" i="29"/>
  <c r="L201" i="29"/>
  <c r="M201" i="29"/>
  <c r="J202" i="29"/>
  <c r="L202" i="29"/>
  <c r="M202" i="29"/>
  <c r="J203" i="29"/>
  <c r="L203" i="29"/>
  <c r="M203" i="29"/>
  <c r="J204" i="29"/>
  <c r="L204" i="29"/>
  <c r="M204" i="29"/>
  <c r="J205" i="29"/>
  <c r="L205" i="29"/>
  <c r="M205" i="29"/>
  <c r="J206" i="29"/>
  <c r="L206" i="29"/>
  <c r="M206" i="29"/>
  <c r="J207" i="29"/>
  <c r="L207" i="29"/>
  <c r="M207" i="29"/>
  <c r="J208" i="29"/>
  <c r="L208" i="29"/>
  <c r="M208" i="29"/>
  <c r="J209" i="29"/>
  <c r="L209" i="29"/>
  <c r="M209" i="29"/>
  <c r="J210" i="29"/>
  <c r="L210" i="29"/>
  <c r="M210" i="29"/>
  <c r="J211" i="29"/>
  <c r="L211" i="29"/>
  <c r="M211" i="29"/>
  <c r="J212" i="29"/>
  <c r="L212" i="29"/>
  <c r="M212" i="29"/>
  <c r="J213" i="29"/>
  <c r="L213" i="29"/>
  <c r="M213" i="29"/>
  <c r="J214" i="29"/>
  <c r="L214" i="29"/>
  <c r="M214" i="29"/>
  <c r="J215" i="29"/>
  <c r="L215" i="29"/>
  <c r="M215" i="29"/>
  <c r="J216" i="29"/>
  <c r="L216" i="29"/>
  <c r="M216" i="29"/>
  <c r="J217" i="29"/>
  <c r="L217" i="29"/>
  <c r="M217" i="29"/>
  <c r="J218" i="29"/>
  <c r="L218" i="29"/>
  <c r="M218" i="29"/>
  <c r="J219" i="29"/>
  <c r="L219" i="29"/>
  <c r="M219" i="29"/>
  <c r="J220" i="29"/>
  <c r="L220" i="29"/>
  <c r="M220" i="29"/>
  <c r="J221" i="29"/>
  <c r="L221" i="29"/>
  <c r="M221" i="29"/>
  <c r="J222" i="29"/>
  <c r="L222" i="29"/>
  <c r="M222" i="29"/>
  <c r="J223" i="29"/>
  <c r="L223" i="29"/>
  <c r="M223" i="29"/>
  <c r="J224" i="29"/>
  <c r="L224" i="29"/>
  <c r="M224" i="29"/>
  <c r="J225" i="29"/>
  <c r="L225" i="29"/>
  <c r="M225" i="29"/>
  <c r="J226" i="29"/>
  <c r="L226" i="29"/>
  <c r="M226" i="29"/>
  <c r="J227" i="29"/>
  <c r="L227" i="29"/>
  <c r="M227" i="29"/>
  <c r="J228" i="29"/>
  <c r="L228" i="29"/>
  <c r="M228" i="29"/>
  <c r="J229" i="29"/>
  <c r="L229" i="29"/>
  <c r="M229" i="29"/>
  <c r="J230" i="29"/>
  <c r="L230" i="29"/>
  <c r="M230" i="29"/>
  <c r="J231" i="29"/>
  <c r="L231" i="29"/>
  <c r="M231" i="29"/>
  <c r="J232" i="29"/>
  <c r="L232" i="29"/>
  <c r="M232" i="29"/>
  <c r="J233" i="29"/>
  <c r="L233" i="29"/>
  <c r="M233" i="29"/>
  <c r="J234" i="29"/>
  <c r="L234" i="29"/>
  <c r="M234" i="29"/>
  <c r="J235" i="29"/>
  <c r="L235" i="29"/>
  <c r="M235" i="29"/>
  <c r="J236" i="29"/>
  <c r="L236" i="29"/>
  <c r="M236" i="29"/>
  <c r="J237" i="29"/>
  <c r="L237" i="29"/>
  <c r="M237" i="29"/>
  <c r="J238" i="29"/>
  <c r="L238" i="29"/>
  <c r="M238" i="29"/>
  <c r="J239" i="29"/>
  <c r="L239" i="29"/>
  <c r="M239" i="29"/>
  <c r="J240" i="29"/>
  <c r="L240" i="29"/>
  <c r="M240" i="29"/>
  <c r="J241" i="29"/>
  <c r="L241" i="29"/>
  <c r="M241" i="29"/>
  <c r="J242" i="29"/>
  <c r="L242" i="29"/>
  <c r="M242" i="29"/>
  <c r="J243" i="29"/>
  <c r="L243" i="29"/>
  <c r="M243" i="29"/>
  <c r="J244" i="29"/>
  <c r="L244" i="29"/>
  <c r="M244" i="29"/>
  <c r="J245" i="29"/>
  <c r="L245" i="29"/>
  <c r="M245" i="29"/>
  <c r="J246" i="29"/>
  <c r="L246" i="29"/>
  <c r="M246" i="29"/>
  <c r="J247" i="29"/>
  <c r="L247" i="29"/>
  <c r="M247" i="29"/>
  <c r="J248" i="29"/>
  <c r="L248" i="29"/>
  <c r="M248" i="29"/>
  <c r="J249" i="29"/>
  <c r="L249" i="29"/>
  <c r="M249" i="29"/>
  <c r="J250" i="29"/>
  <c r="L250" i="29"/>
  <c r="M250" i="29"/>
  <c r="J251" i="29"/>
  <c r="L251" i="29"/>
  <c r="M251" i="29"/>
  <c r="J252" i="29"/>
  <c r="L252" i="29"/>
  <c r="M252" i="29"/>
  <c r="J253" i="29"/>
  <c r="L253" i="29"/>
  <c r="M253" i="29"/>
  <c r="J254" i="29"/>
  <c r="L254" i="29"/>
  <c r="M254" i="29"/>
  <c r="D255" i="29"/>
  <c r="E255" i="29"/>
  <c r="H255" i="29"/>
  <c r="G36" i="27" l="1"/>
  <c r="O70" i="27"/>
  <c r="S33" i="28"/>
  <c r="J255" i="29"/>
  <c r="K32" i="30"/>
  <c r="H94" i="27"/>
  <c r="Y15" i="28"/>
  <c r="K30" i="30"/>
  <c r="H36" i="30"/>
  <c r="H85" i="30"/>
  <c r="E85" i="30"/>
  <c r="K29" i="30"/>
  <c r="K31" i="27"/>
  <c r="Y13" i="28"/>
  <c r="Y17" i="28" s="1"/>
  <c r="F36" i="27"/>
  <c r="K36" i="27"/>
  <c r="G94" i="27"/>
  <c r="R68" i="30"/>
  <c r="G36" i="30"/>
  <c r="K31" i="30"/>
  <c r="G80" i="30"/>
  <c r="G85" i="30" s="1"/>
  <c r="U17" i="28"/>
  <c r="K30" i="27"/>
  <c r="S17" i="28"/>
  <c r="F36" i="30"/>
  <c r="E36" i="30"/>
  <c r="K29" i="27"/>
  <c r="K36" i="30" l="1"/>
</calcChain>
</file>

<file path=xl/sharedStrings.xml><?xml version="1.0" encoding="utf-8"?>
<sst xmlns="http://schemas.openxmlformats.org/spreadsheetml/2006/main" count="3071" uniqueCount="798">
  <si>
    <t>SY</t>
  </si>
  <si>
    <t>CY</t>
  </si>
  <si>
    <t>LF</t>
  </si>
  <si>
    <t>EA</t>
  </si>
  <si>
    <t>*</t>
  </si>
  <si>
    <t>DESCRIPTION</t>
  </si>
  <si>
    <t>COST</t>
  </si>
  <si>
    <t>BID SUMMARY</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</si>
  <si>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</si>
  <si>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</si>
  <si>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</si>
  <si>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AC</t>
  </si>
  <si>
    <t>Standard Manhole</t>
  </si>
  <si>
    <t xml:space="preserve">Trench Excavation Protection </t>
  </si>
  <si>
    <t>Trench Excavation Safety Protection</t>
  </si>
  <si>
    <t>Hydrostatic Testing</t>
  </si>
  <si>
    <t xml:space="preserve">TV / Video Sewer Line </t>
  </si>
  <si>
    <t>Stabilized Construction Entrance</t>
  </si>
  <si>
    <t>Concrete Washout Pit</t>
  </si>
  <si>
    <t>Curb Inlet Protection (Filter Dike)</t>
  </si>
  <si>
    <t>UNIT</t>
  </si>
  <si>
    <t>UNIT PRICE</t>
  </si>
  <si>
    <t>ITEM</t>
  </si>
  <si>
    <t>$</t>
  </si>
  <si>
    <t>TOTAL</t>
  </si>
  <si>
    <t>QTY.</t>
  </si>
  <si>
    <t>***</t>
  </si>
  <si>
    <t>TOTAL BID:</t>
  </si>
  <si>
    <t>SANITARY SEWER IMPROVEMENTS</t>
  </si>
  <si>
    <t>WATER IMPROVEMENTS</t>
  </si>
  <si>
    <t>DRAINAGE IMPROVEMENTS</t>
  </si>
  <si>
    <t>STREET IMPROVEMENTS</t>
  </si>
  <si>
    <t>SEDIMENT AND EROSION CONTROL</t>
  </si>
  <si>
    <t>SITEWORK</t>
  </si>
  <si>
    <t>GAL</t>
  </si>
  <si>
    <t>LS</t>
  </si>
  <si>
    <t>All final lot grading shall be compacted in accordance with notes on the Lot Grading Plan, Sheets 3.0-3.2</t>
  </si>
  <si>
    <t>Drop Manhole</t>
  </si>
  <si>
    <t>Mandrel and Vacuum Testing</t>
  </si>
  <si>
    <t>8" PVC C-900</t>
  </si>
  <si>
    <t>Pipe Fittings</t>
  </si>
  <si>
    <t>TN</t>
  </si>
  <si>
    <t>SUBTOTAL</t>
  </si>
  <si>
    <t>5/8" Short Single Water Service</t>
  </si>
  <si>
    <t>5/8" Domestic Meter Boxes</t>
  </si>
  <si>
    <t>Sidewalk Ramps</t>
  </si>
  <si>
    <t>Concrete Curb and Gutter</t>
  </si>
  <si>
    <t>5/8" Long Single Water Service</t>
  </si>
  <si>
    <t>Signage</t>
  </si>
  <si>
    <t>Fire Hydrant Assembly</t>
  </si>
  <si>
    <t>VF</t>
  </si>
  <si>
    <t>No shrinkage or swelling facor is accounted for in the engineering excavation and embankment quantities. Contractor to adjust unit price as he deems necessary to account for shrinkage and swelling.</t>
  </si>
  <si>
    <t>Type 3 Rock Berm</t>
  </si>
  <si>
    <t>12" Flex Base (Residential)</t>
  </si>
  <si>
    <t>End of Road - Includes Markers, Bollards, and Header Curb</t>
  </si>
  <si>
    <t>Status</t>
  </si>
  <si>
    <t>Name</t>
  </si>
  <si>
    <t>Description</t>
  </si>
  <si>
    <t>Style</t>
  </si>
  <si>
    <t>Shape</t>
  </si>
  <si>
    <t>Inner Diameter</t>
  </si>
  <si>
    <t>Reference Alignment</t>
  </si>
  <si>
    <t>Start Station</t>
  </si>
  <si>
    <t>End Station</t>
  </si>
  <si>
    <t>Reference Surface</t>
  </si>
  <si>
    <t>Slope (Hold Start)</t>
  </si>
  <si>
    <t>Slope (Hold End)</t>
  </si>
  <si>
    <t>Slope</t>
  </si>
  <si>
    <t>Start Structure</t>
  </si>
  <si>
    <t>Start Crown Elevation</t>
  </si>
  <si>
    <t>End Structure</t>
  </si>
  <si>
    <t>End Crown Elevation</t>
  </si>
  <si>
    <t>2D Length</t>
  </si>
  <si>
    <t>Minimum Cover</t>
  </si>
  <si>
    <t>Maximum Cover</t>
  </si>
  <si>
    <t>Start Cover</t>
  </si>
  <si>
    <t>End Cover</t>
  </si>
  <si>
    <t>Pipe C5</t>
  </si>
  <si>
    <t>PVC Pipe</t>
  </si>
  <si>
    <t>WWTR-PROP</t>
  </si>
  <si>
    <t>Circular</t>
  </si>
  <si>
    <t>8.000"</t>
  </si>
  <si>
    <t>337.101 FG</t>
  </si>
  <si>
    <t>MH C4</t>
  </si>
  <si>
    <t>MH C5</t>
  </si>
  <si>
    <t>Pipe J1</t>
  </si>
  <si>
    <t>DROP MH C6</t>
  </si>
  <si>
    <t>MH J1</t>
  </si>
  <si>
    <t>0.000'</t>
  </si>
  <si>
    <t>LAT 814</t>
  </si>
  <si>
    <t>WWTR-PROP [LAT]</t>
  </si>
  <si>
    <t>6.000"</t>
  </si>
  <si>
    <t>WWTR LINE C</t>
  </si>
  <si>
    <t>21+15.15'</t>
  </si>
  <si>
    <t>Pipe A1</t>
  </si>
  <si>
    <t>Structure - (75)</t>
  </si>
  <si>
    <t>Pipe C4</t>
  </si>
  <si>
    <t>DROP MH C3</t>
  </si>
  <si>
    <t>Pipe F1</t>
  </si>
  <si>
    <t>MH F0</t>
  </si>
  <si>
    <t>Pipe E1</t>
  </si>
  <si>
    <t>Structure - (19)</t>
  </si>
  <si>
    <t>DROP MH E1</t>
  </si>
  <si>
    <t>Pipe E2</t>
  </si>
  <si>
    <t>MH E2</t>
  </si>
  <si>
    <t>Pipe D1</t>
  </si>
  <si>
    <t>Structure - (20)</t>
  </si>
  <si>
    <t>DROP MH D1</t>
  </si>
  <si>
    <t>Pipe D2</t>
  </si>
  <si>
    <t>MH D2</t>
  </si>
  <si>
    <t>Pipe C2</t>
  </si>
  <si>
    <t>DROP MH C1</t>
  </si>
  <si>
    <t>MH C2</t>
  </si>
  <si>
    <t>Pipe C3</t>
  </si>
  <si>
    <t>Pipe C6</t>
  </si>
  <si>
    <t>Pipe D3</t>
  </si>
  <si>
    <t>Structure - (94)</t>
  </si>
  <si>
    <t>Pipe E3</t>
  </si>
  <si>
    <t>Structure - (99)</t>
  </si>
  <si>
    <t>Pipe C7</t>
  </si>
  <si>
    <t>STRUCTURE</t>
  </si>
  <si>
    <t>Pipe J2</t>
  </si>
  <si>
    <t>MH J2</t>
  </si>
  <si>
    <t>Pipe L 2</t>
  </si>
  <si>
    <t>Structure - (131)</t>
  </si>
  <si>
    <t>MH K1</t>
  </si>
  <si>
    <t>Pipe L3</t>
  </si>
  <si>
    <t>MH L1</t>
  </si>
  <si>
    <t>Pipe L2</t>
  </si>
  <si>
    <t>MH L2</t>
  </si>
  <si>
    <t>Pipe L 4</t>
  </si>
  <si>
    <t>Structure - (136)</t>
  </si>
  <si>
    <t>Pipe C 1</t>
  </si>
  <si>
    <t>12.000"</t>
  </si>
  <si>
    <t>Structure - (28)</t>
  </si>
  <si>
    <t>WWTR LINE L</t>
  </si>
  <si>
    <t>WWTR LINE J</t>
  </si>
  <si>
    <t>WWTR LINE F</t>
  </si>
  <si>
    <t>WWTR LINE E</t>
  </si>
  <si>
    <t>WWTR LINE D</t>
  </si>
  <si>
    <t>WWTR LINE A</t>
  </si>
  <si>
    <t>0' - 6'</t>
  </si>
  <si>
    <t>6' - 8'</t>
  </si>
  <si>
    <t>8' - 10'</t>
  </si>
  <si>
    <t>10' - 12'</t>
  </si>
  <si>
    <t>ALIGNMENT</t>
  </si>
  <si>
    <t>Sum of 2D Length</t>
  </si>
  <si>
    <t>Total</t>
  </si>
  <si>
    <t>Grand Total</t>
  </si>
  <si>
    <t>PIPE LENGTHS</t>
  </si>
  <si>
    <t>12' - 14'</t>
  </si>
  <si>
    <t>14' - 16'</t>
  </si>
  <si>
    <t>16' - 18'</t>
  </si>
  <si>
    <t>18' - 20'</t>
  </si>
  <si>
    <t>Check Sum</t>
  </si>
  <si>
    <t>Rotation Angle</t>
  </si>
  <si>
    <t>Station</t>
  </si>
  <si>
    <t>Offset</t>
  </si>
  <si>
    <t>Insertion Rim Elevation</t>
  </si>
  <si>
    <t>Connected Pipes</t>
  </si>
  <si>
    <t>Concentric Cylindrical Structure</t>
  </si>
  <si>
    <t>WWTR-MH</t>
  </si>
  <si>
    <t>Junction Structure</t>
  </si>
  <si>
    <t>091.7153 (d)</t>
  </si>
  <si>
    <t>12+00.00'</t>
  </si>
  <si>
    <t>648.240'</t>
  </si>
  <si>
    <t>089.9445 (d)</t>
  </si>
  <si>
    <t>7+98.00'</t>
  </si>
  <si>
    <t>639.367'</t>
  </si>
  <si>
    <t>175.7622 (d)</t>
  </si>
  <si>
    <t>9+00.00'</t>
  </si>
  <si>
    <t>661.142'</t>
  </si>
  <si>
    <t>182.2246 (d)</t>
  </si>
  <si>
    <t>5+00.00'</t>
  </si>
  <si>
    <t>656.069'</t>
  </si>
  <si>
    <t>000.0000 (d)</t>
  </si>
  <si>
    <t>1+00.00'</t>
  </si>
  <si>
    <t>650.723'</t>
  </si>
  <si>
    <t>181.7153 (d)</t>
  </si>
  <si>
    <t>1+49.85'</t>
  </si>
  <si>
    <t>650.089'</t>
  </si>
  <si>
    <t>22+70.76'</t>
  </si>
  <si>
    <t>646.486'</t>
  </si>
  <si>
    <t>18+65.76'</t>
  </si>
  <si>
    <t>638.969'</t>
  </si>
  <si>
    <t>9+10.00'</t>
  </si>
  <si>
    <t>644.080'</t>
  </si>
  <si>
    <t>5+05.00'</t>
  </si>
  <si>
    <t>635.004'</t>
  </si>
  <si>
    <t>14+80.00'</t>
  </si>
  <si>
    <t>649.185'</t>
  </si>
  <si>
    <t>10+35.00'</t>
  </si>
  <si>
    <t>646.779'</t>
  </si>
  <si>
    <t>5+90.00'</t>
  </si>
  <si>
    <t>639.313'</t>
  </si>
  <si>
    <t>002.8508 (d)</t>
  </si>
  <si>
    <t>649.186'</t>
  </si>
  <si>
    <t>644.760'</t>
  </si>
  <si>
    <t>8" CAP C1</t>
  </si>
  <si>
    <t>Null Structure</t>
  </si>
  <si>
    <t>643.116'</t>
  </si>
  <si>
    <t>8" CAP L1</t>
  </si>
  <si>
    <t>065.9683 (d)</t>
  </si>
  <si>
    <t>642.037'</t>
  </si>
  <si>
    <t>8" CAP E2</t>
  </si>
  <si>
    <t>110.9834 (d)</t>
  </si>
  <si>
    <t>638.315'</t>
  </si>
  <si>
    <t>8" CAP D2</t>
  </si>
  <si>
    <t>105.1468 (d)</t>
  </si>
  <si>
    <t>637.339'</t>
  </si>
  <si>
    <t>Structure - (13)</t>
  </si>
  <si>
    <t>637.318'</t>
  </si>
  <si>
    <t>636.496'</t>
  </si>
  <si>
    <t>183.7509 (d)</t>
  </si>
  <si>
    <t>632.379'</t>
  </si>
  <si>
    <t>Structure - (16)</t>
  </si>
  <si>
    <t>WATR-NULL</t>
  </si>
  <si>
    <t>622.503'</t>
  </si>
  <si>
    <t>622.011'</t>
  </si>
  <si>
    <t>619.936'</t>
  </si>
  <si>
    <t>619.674'</t>
  </si>
  <si>
    <t>619.609'</t>
  </si>
  <si>
    <t>WWTR LINE C (8")</t>
  </si>
  <si>
    <t>WWTR LINE C (12")</t>
  </si>
  <si>
    <t>8" SDR 26 (16'-18')</t>
  </si>
  <si>
    <t>8" SDR 26 (14'-16')</t>
  </si>
  <si>
    <t>8" SDR 26 (12'-14')</t>
  </si>
  <si>
    <t>8" SDR 26 (10'-12')</t>
  </si>
  <si>
    <t xml:space="preserve">8" SDR 26 (8'-10') </t>
  </si>
  <si>
    <t>8" SDR 26 (6'-8')</t>
  </si>
  <si>
    <t>8" SDR 26 (0'-6')</t>
  </si>
  <si>
    <t>REMOVE 8" CAP &amp; TIE TO EXISTING 8" WWTR MAIN</t>
  </si>
  <si>
    <t>REMOVE CAP F1 AND TIE TO EXISTING 8" WWTR MAIN</t>
  </si>
  <si>
    <t>REMOVE 12" CAP &amp; TIE TO EXISTING 12" WWTR MAIN</t>
  </si>
  <si>
    <t>DEPTH</t>
  </si>
  <si>
    <t>TYPE</t>
  </si>
  <si>
    <t>Type2</t>
  </si>
  <si>
    <t>STD</t>
  </si>
  <si>
    <t>DROP</t>
  </si>
  <si>
    <t>NONE</t>
  </si>
  <si>
    <t>EXTRA DEPTH</t>
  </si>
  <si>
    <t>Cap and Mark line</t>
  </si>
  <si>
    <t>Manhole Extra Depth (&gt;8')</t>
  </si>
  <si>
    <t>6" Sanitary Sewer Lateral Vertical Stack</t>
  </si>
  <si>
    <t>Unit cost of 6" Sanitary Sewer Lateral shall include trench excavation protection and 6" cleanout at property line.</t>
  </si>
  <si>
    <t>CAP</t>
  </si>
  <si>
    <t>TIE IN 8"</t>
  </si>
  <si>
    <t>TIE IN 12"</t>
  </si>
  <si>
    <t>SERVICES</t>
  </si>
  <si>
    <t>LOTS</t>
  </si>
  <si>
    <t>Length of laterals using TLEN.lisp</t>
  </si>
  <si>
    <t>WWTR A</t>
  </si>
  <si>
    <t>ALGN</t>
  </si>
  <si>
    <t>WWTR C</t>
  </si>
  <si>
    <t>WWTR D</t>
  </si>
  <si>
    <t>WWTR E</t>
  </si>
  <si>
    <t>WWTR F</t>
  </si>
  <si>
    <t>WWTR L</t>
  </si>
  <si>
    <t>WWTR J</t>
  </si>
  <si>
    <t>TYP. LENGTH</t>
  </si>
  <si>
    <t>TOT TYP LENGTH</t>
  </si>
  <si>
    <t>ALL LATS</t>
  </si>
  <si>
    <t>TYP LATS</t>
  </si>
  <si>
    <t>EXTRA LENGTH</t>
  </si>
  <si>
    <t>TOTAL LENGTH</t>
  </si>
  <si>
    <t>2" Permanent Flush Valve</t>
  </si>
  <si>
    <t>4.000"</t>
  </si>
  <si>
    <t>Pipe - (197)</t>
  </si>
  <si>
    <t>Pipe - (196)</t>
  </si>
  <si>
    <t>Pipe - (195)</t>
  </si>
  <si>
    <t>Ductile Iron Pipe</t>
  </si>
  <si>
    <t>2.000"</t>
  </si>
  <si>
    <t>Pipe - (193) (1)</t>
  </si>
  <si>
    <t>Pipe - (193)</t>
  </si>
  <si>
    <t>Pipe - (192)</t>
  </si>
  <si>
    <t>Pipe - (191)</t>
  </si>
  <si>
    <t>Pipe - (79)</t>
  </si>
  <si>
    <t>Pipe - (78)</t>
  </si>
  <si>
    <t>Pipe - (73)</t>
  </si>
  <si>
    <t>Pipe - (72)</t>
  </si>
  <si>
    <t>Pipe - (71)</t>
  </si>
  <si>
    <t>Pipe - (70)</t>
  </si>
  <si>
    <t>Pipe - (69)</t>
  </si>
  <si>
    <t>Pipe - (68)</t>
  </si>
  <si>
    <t>Pipe - (67)</t>
  </si>
  <si>
    <t>Pipe - (66)</t>
  </si>
  <si>
    <t>Pipe - (46)</t>
  </si>
  <si>
    <t>Pipe - (45)</t>
  </si>
  <si>
    <t>Pipe - (42)</t>
  </si>
  <si>
    <t>Pipe - (41)</t>
  </si>
  <si>
    <t>Pipe - (40)</t>
  </si>
  <si>
    <t>Pipe - (39)</t>
  </si>
  <si>
    <t>Pipe - (38)</t>
  </si>
  <si>
    <t>Pipe - (37)</t>
  </si>
  <si>
    <t>Pipe - (36)</t>
  </si>
  <si>
    <t>Pipe - (35)</t>
  </si>
  <si>
    <t>Pipe - (33)</t>
  </si>
  <si>
    <t>Pipe - (32)</t>
  </si>
  <si>
    <t>Pipe - (31)</t>
  </si>
  <si>
    <t>Pipe - (30)</t>
  </si>
  <si>
    <t>LINE I XING</t>
  </si>
  <si>
    <t>LINE F XING</t>
  </si>
  <si>
    <t>LINE C XING 2</t>
  </si>
  <si>
    <t>LINE C XING</t>
  </si>
  <si>
    <t>8" DI</t>
  </si>
  <si>
    <t>SHORT LENGTH</t>
  </si>
  <si>
    <t>LONG LENGTH</t>
  </si>
  <si>
    <t>5/8" Long Double Water Service</t>
  </si>
  <si>
    <t>LONG DOUBLE</t>
  </si>
  <si>
    <t>SHORT (X2) BLOCK</t>
  </si>
  <si>
    <t>SINGLE LONG</t>
  </si>
  <si>
    <t>SINGLE SHORT</t>
  </si>
  <si>
    <t>WATR A</t>
  </si>
  <si>
    <t>SHORT SINGLE COUNT</t>
  </si>
  <si>
    <t>LONG SINGLE COUNT</t>
  </si>
  <si>
    <t>LONG DOUBLE COUNT</t>
  </si>
  <si>
    <t>EXTRA SERVICE</t>
  </si>
  <si>
    <t>Total services</t>
  </si>
  <si>
    <t>WATR B</t>
  </si>
  <si>
    <t>WATR C</t>
  </si>
  <si>
    <t>WATR D</t>
  </si>
  <si>
    <t>WATR E</t>
  </si>
  <si>
    <t>WATR F</t>
  </si>
  <si>
    <t>WATR G</t>
  </si>
  <si>
    <t>WATR H</t>
  </si>
  <si>
    <t>CHECK SUM</t>
  </si>
  <si>
    <t>TAP LABELS</t>
  </si>
  <si>
    <t>4' Sidewalk</t>
  </si>
  <si>
    <t>Tie to existing street</t>
  </si>
  <si>
    <t>8" Lime Treated Subgrade (Residential)</t>
  </si>
  <si>
    <t>Prime Coat (0.2 GAL/SY) (Residential)</t>
  </si>
  <si>
    <t xml:space="preserve">Streets </t>
  </si>
  <si>
    <t>6" Reinforced 3000 PSI Concrete Rip Rap</t>
  </si>
  <si>
    <t>Number</t>
  </si>
  <si>
    <t>Perimeter</t>
  </si>
  <si>
    <t>Area Label Style</t>
  </si>
  <si>
    <t>ROW : 283</t>
  </si>
  <si>
    <t>ROW</t>
  </si>
  <si>
    <t>BNDY</t>
  </si>
  <si>
    <t>LOTS : 816</t>
  </si>
  <si>
    <t>LOTS : 817</t>
  </si>
  <si>
    <t>LOTS : 818</t>
  </si>
  <si>
    <t>LOTS : 819</t>
  </si>
  <si>
    <t>LOTS : 820</t>
  </si>
  <si>
    <t>LOTS : 821</t>
  </si>
  <si>
    <t>LOTS : 822</t>
  </si>
  <si>
    <t>LOTS : 1342</t>
  </si>
  <si>
    <t>LOTS : 1343</t>
  </si>
  <si>
    <t>LOTS : 1344</t>
  </si>
  <si>
    <t>LOTS : 1345</t>
  </si>
  <si>
    <t>LOTS : 1346</t>
  </si>
  <si>
    <t>LOTS : 1347</t>
  </si>
  <si>
    <t>LOTS : 1348</t>
  </si>
  <si>
    <t>LOTS : 1349</t>
  </si>
  <si>
    <t>LOTS : 1350</t>
  </si>
  <si>
    <t>LOTS : 1351</t>
  </si>
  <si>
    <t>LOTS : 1352</t>
  </si>
  <si>
    <t>LOTS : 1353</t>
  </si>
  <si>
    <t>LOTS : 1354</t>
  </si>
  <si>
    <t>LOTS : 1355</t>
  </si>
  <si>
    <t>LOTS : 1356</t>
  </si>
  <si>
    <t>LOTS : 1357</t>
  </si>
  <si>
    <t>LOTS : 1358</t>
  </si>
  <si>
    <t>LOTS : 1402</t>
  </si>
  <si>
    <t>LOTS : 1403</t>
  </si>
  <si>
    <t>LOTS : 1404</t>
  </si>
  <si>
    <t>LOTS : 1405</t>
  </si>
  <si>
    <t>LOTS : 1406</t>
  </si>
  <si>
    <t>LOTS : 1407</t>
  </si>
  <si>
    <t>LOTS : 1408</t>
  </si>
  <si>
    <t>LOTS : 1409</t>
  </si>
  <si>
    <t>LOTS : 1410</t>
  </si>
  <si>
    <t>LOTS : 1411</t>
  </si>
  <si>
    <t>LOTS : 1412</t>
  </si>
  <si>
    <t>LOTS : 1413</t>
  </si>
  <si>
    <t>LOTS : 1414</t>
  </si>
  <si>
    <t>LOTS : 1415</t>
  </si>
  <si>
    <t>LOTS : 1416</t>
  </si>
  <si>
    <t>LOTS : 1417</t>
  </si>
  <si>
    <t>LOTS : 1418</t>
  </si>
  <si>
    <t>LOTS : 812</t>
  </si>
  <si>
    <t>LOTS : 208</t>
  </si>
  <si>
    <t>LOTS : 209</t>
  </si>
  <si>
    <t>LOTS : 210</t>
  </si>
  <si>
    <t>LOTS : 211</t>
  </si>
  <si>
    <t>LOTS : 212</t>
  </si>
  <si>
    <t>LOTS : 213</t>
  </si>
  <si>
    <t>LOTS : 214</t>
  </si>
  <si>
    <t>LOTS : 215</t>
  </si>
  <si>
    <t>LOTS : 216</t>
  </si>
  <si>
    <t>LOTS : 217</t>
  </si>
  <si>
    <t>LOTS : 220</t>
  </si>
  <si>
    <t>LOTS : 221</t>
  </si>
  <si>
    <t>LOTS : 222</t>
  </si>
  <si>
    <t>LOTS : 223</t>
  </si>
  <si>
    <t>LOTS : 224</t>
  </si>
  <si>
    <t>LOTS : 225</t>
  </si>
  <si>
    <t>LOTS : 226</t>
  </si>
  <si>
    <t>LOTS : 227</t>
  </si>
  <si>
    <t>LOTS : 228</t>
  </si>
  <si>
    <t>LOTS : 229</t>
  </si>
  <si>
    <t>LOTS : 230</t>
  </si>
  <si>
    <t>LOTS : 231</t>
  </si>
  <si>
    <t>LOTS : 232</t>
  </si>
  <si>
    <t>LOTS : 233</t>
  </si>
  <si>
    <t>LOTS : 234</t>
  </si>
  <si>
    <t>LOTS : 235</t>
  </si>
  <si>
    <t>LOTS : 411</t>
  </si>
  <si>
    <t>LOTS : 412</t>
  </si>
  <si>
    <t>LOTS : 413</t>
  </si>
  <si>
    <t>LOTS : 414</t>
  </si>
  <si>
    <t>LOTS : 415</t>
  </si>
  <si>
    <t>LOTS : 416</t>
  </si>
  <si>
    <t>LOTS : 417</t>
  </si>
  <si>
    <t>LOTS : 418</t>
  </si>
  <si>
    <t>LOTS : 419</t>
  </si>
  <si>
    <t>LOTS : 422</t>
  </si>
  <si>
    <t>LOTS : 423</t>
  </si>
  <si>
    <t>LOTS : 424</t>
  </si>
  <si>
    <t>LOTS : 425</t>
  </si>
  <si>
    <t>LOTS : 426</t>
  </si>
  <si>
    <t>LOTS : 427</t>
  </si>
  <si>
    <t>LOTS : 428</t>
  </si>
  <si>
    <t>LOTS : 429</t>
  </si>
  <si>
    <t>LOTS : 430</t>
  </si>
  <si>
    <t>LOTS : 431</t>
  </si>
  <si>
    <t>LOTS : 432</t>
  </si>
  <si>
    <t>LOTS : 433</t>
  </si>
  <si>
    <t>LOTS : 434</t>
  </si>
  <si>
    <t>LOTS : 435</t>
  </si>
  <si>
    <t>LOTS : 436</t>
  </si>
  <si>
    <t>LOTS : 437</t>
  </si>
  <si>
    <t>LOTS : 438</t>
  </si>
  <si>
    <t>LOTS : 439</t>
  </si>
  <si>
    <t>LOTS : 807</t>
  </si>
  <si>
    <t>LOTS : 808</t>
  </si>
  <si>
    <t>LOTS : 809</t>
  </si>
  <si>
    <t>LOTS : 810</t>
  </si>
  <si>
    <t>LOTS : 811</t>
  </si>
  <si>
    <t>LOTS : 902</t>
  </si>
  <si>
    <t>LOTS : 903</t>
  </si>
  <si>
    <t>LOTS : 904</t>
  </si>
  <si>
    <t>LOTS : 905</t>
  </si>
  <si>
    <t>LOTS : 906</t>
  </si>
  <si>
    <t>LOTS : 907</t>
  </si>
  <si>
    <t>LOTS : 908</t>
  </si>
  <si>
    <t>LOTS : 909</t>
  </si>
  <si>
    <t>LOTS : 910</t>
  </si>
  <si>
    <t>LOTS : 911</t>
  </si>
  <si>
    <t>LOTS : 912</t>
  </si>
  <si>
    <t>LOTS : 913</t>
  </si>
  <si>
    <t>LOTS : 914</t>
  </si>
  <si>
    <t>LOTS : 915</t>
  </si>
  <si>
    <t>LOTS : 916</t>
  </si>
  <si>
    <t>LOTS : 917</t>
  </si>
  <si>
    <t>LOTS : 918</t>
  </si>
  <si>
    <t>LOTS : 919</t>
  </si>
  <si>
    <t>LOTS : 1002</t>
  </si>
  <si>
    <t>LOTS : 1003</t>
  </si>
  <si>
    <t>LOTS : 1004</t>
  </si>
  <si>
    <t>LOTS : 1005</t>
  </si>
  <si>
    <t>LOTS : 1006</t>
  </si>
  <si>
    <t>LOTS : 1007</t>
  </si>
  <si>
    <t>LOTS : 1008</t>
  </si>
  <si>
    <t>LOTS : 1009</t>
  </si>
  <si>
    <t>LOTS : 1010</t>
  </si>
  <si>
    <t>LOTS : 1011</t>
  </si>
  <si>
    <t>LOTS : 1012</t>
  </si>
  <si>
    <t>LOTS : 1013</t>
  </si>
  <si>
    <t>LOTS : 1014</t>
  </si>
  <si>
    <t>LOTS : 1015</t>
  </si>
  <si>
    <t>LOTS : 1016</t>
  </si>
  <si>
    <t>LOTS : 1017</t>
  </si>
  <si>
    <t>LOTS : 1020</t>
  </si>
  <si>
    <t>LOTS : 1021</t>
  </si>
  <si>
    <t>LOTS : 1022</t>
  </si>
  <si>
    <t>LOTS : 1023</t>
  </si>
  <si>
    <t>LOTS : 1024</t>
  </si>
  <si>
    <t>LOTS : 1025</t>
  </si>
  <si>
    <t>LOTS : 1026</t>
  </si>
  <si>
    <t>LOTS : 1027</t>
  </si>
  <si>
    <t>LOTS : 1028</t>
  </si>
  <si>
    <t>LOTS : 1029</t>
  </si>
  <si>
    <t>LOTS : 1030</t>
  </si>
  <si>
    <t>LOTS : 1031</t>
  </si>
  <si>
    <t>LOTS : 1032</t>
  </si>
  <si>
    <t>LOTS : 1033</t>
  </si>
  <si>
    <t>LOTS : 1034</t>
  </si>
  <si>
    <t>LOTS : 1035</t>
  </si>
  <si>
    <t>LOTS : 1102</t>
  </si>
  <si>
    <t>LOTS : 1103</t>
  </si>
  <si>
    <t>LOTS : 1104</t>
  </si>
  <si>
    <t>LOTS : 1105</t>
  </si>
  <si>
    <t>LOTS : 1106</t>
  </si>
  <si>
    <t>LOTS : 1107</t>
  </si>
  <si>
    <t>LOTS : 1108</t>
  </si>
  <si>
    <t>LOTS : 1109</t>
  </si>
  <si>
    <t>LOTS : 1110</t>
  </si>
  <si>
    <t>LOTS : 1111</t>
  </si>
  <si>
    <t>LOTS : 1112</t>
  </si>
  <si>
    <t>LOTS : 1113</t>
  </si>
  <si>
    <t>LOTS : 1114</t>
  </si>
  <si>
    <t>LOTS : 1115</t>
  </si>
  <si>
    <t>LOTS : 1116</t>
  </si>
  <si>
    <t>LOTS : 1117</t>
  </si>
  <si>
    <t>LOTS : 1302</t>
  </si>
  <si>
    <t>LOTS : 1303</t>
  </si>
  <si>
    <t>LOTS : 1304</t>
  </si>
  <si>
    <t>LOTS : 1305</t>
  </si>
  <si>
    <t>LOTS : 1306</t>
  </si>
  <si>
    <t>LOTS : 1307</t>
  </si>
  <si>
    <t>LOTS : 1308</t>
  </si>
  <si>
    <t>LOTS : 1309</t>
  </si>
  <si>
    <t>LOTS : 1310</t>
  </si>
  <si>
    <t>LOTS : 1311</t>
  </si>
  <si>
    <t>LOTS : 1312</t>
  </si>
  <si>
    <t>LOTS : 1313</t>
  </si>
  <si>
    <t>LOTS : 1314</t>
  </si>
  <si>
    <t>LOTS : 1315</t>
  </si>
  <si>
    <t>LOTS : 1316</t>
  </si>
  <si>
    <t>LOTS : 312</t>
  </si>
  <si>
    <t>LOTS : 313</t>
  </si>
  <si>
    <t>LOTS : 314</t>
  </si>
  <si>
    <t>LOTS : 315</t>
  </si>
  <si>
    <t>LOTS : 316</t>
  </si>
  <si>
    <t>LOTS : 317</t>
  </si>
  <si>
    <t>LOTS : 318</t>
  </si>
  <si>
    <t>LOTS : 1205</t>
  </si>
  <si>
    <t>LOTS : 319</t>
  </si>
  <si>
    <t>LOTS : 1207</t>
  </si>
  <si>
    <t>LOTS : 1120</t>
  </si>
  <si>
    <t>LOTS : 1131</t>
  </si>
  <si>
    <t>LOTS : 1132</t>
  </si>
  <si>
    <t>LOTS : 1133</t>
  </si>
  <si>
    <t>LOTS : 1202</t>
  </si>
  <si>
    <t>LOTS : 1203</t>
  </si>
  <si>
    <t>LOTS : 1204</t>
  </si>
  <si>
    <t>LOTS : 1208</t>
  </si>
  <si>
    <t>LOTS : 1209</t>
  </si>
  <si>
    <t>LOTS : 1210</t>
  </si>
  <si>
    <t>LOTS : 1211</t>
  </si>
  <si>
    <t>LOTS : 1212</t>
  </si>
  <si>
    <t>LOTS : 1213</t>
  </si>
  <si>
    <t>LOTS : 1214</t>
  </si>
  <si>
    <t>LOTS : 1215</t>
  </si>
  <si>
    <t>LOTS : 1216</t>
  </si>
  <si>
    <t>LOTS : 1217</t>
  </si>
  <si>
    <t>LOTS : 1218</t>
  </si>
  <si>
    <t>LOTS : 1219</t>
  </si>
  <si>
    <t>LOTS : 1220</t>
  </si>
  <si>
    <t>LOTS : 1221</t>
  </si>
  <si>
    <t>LOTS : 1222</t>
  </si>
  <si>
    <t>LOTS : 1121</t>
  </si>
  <si>
    <t>LOTS : 1122</t>
  </si>
  <si>
    <t>LOTS : 1123</t>
  </si>
  <si>
    <t>LOTS : 1124</t>
  </si>
  <si>
    <t>LOTS : 1125</t>
  </si>
  <si>
    <t>LOTS : 1126</t>
  </si>
  <si>
    <t>LOTS : 1127</t>
  </si>
  <si>
    <t>LOTS : 1128</t>
  </si>
  <si>
    <t>LOTS : 1129</t>
  </si>
  <si>
    <t>LOTS : 1130</t>
  </si>
  <si>
    <t>LOTS : 1359</t>
  </si>
  <si>
    <t>LOTS : 1401</t>
  </si>
  <si>
    <t>LOTS : 815</t>
  </si>
  <si>
    <t>LOTS : 311</t>
  </si>
  <si>
    <t>LOTS : 320</t>
  </si>
  <si>
    <t>LOTS : 440</t>
  </si>
  <si>
    <t>LOTS : 901</t>
  </si>
  <si>
    <t>LOTS : 1301</t>
  </si>
  <si>
    <t>LOTS : 813</t>
  </si>
  <si>
    <t>LOTS : 218</t>
  </si>
  <si>
    <t>LOTS : 219</t>
  </si>
  <si>
    <t>LOTS : 236</t>
  </si>
  <si>
    <t>LOTS : 420</t>
  </si>
  <si>
    <t>LOTS : 1001</t>
  </si>
  <si>
    <t>LOTS : 1018</t>
  </si>
  <si>
    <t>LOTS : 1019</t>
  </si>
  <si>
    <t>LOTS : 1036</t>
  </si>
  <si>
    <t>LOTS : 1101</t>
  </si>
  <si>
    <t>LOTS : 1118</t>
  </si>
  <si>
    <t>LOTS : 1119</t>
  </si>
  <si>
    <t>LOTS : 1134</t>
  </si>
  <si>
    <t>LOTS : 1201</t>
  </si>
  <si>
    <t>LOTS : 1223</t>
  </si>
  <si>
    <t>LOTS : 421</t>
  </si>
  <si>
    <t>LOTS : 920</t>
  </si>
  <si>
    <t>LOTS : 814</t>
  </si>
  <si>
    <t>LOTS : 1206</t>
  </si>
  <si>
    <t>LOTS : 182</t>
  </si>
  <si>
    <t>PARK-OPEN</t>
  </si>
  <si>
    <t>LOTS : 260</t>
  </si>
  <si>
    <t>LOT 903 DRAINAGE LOT</t>
  </si>
  <si>
    <t>LOT 904 DRAINAGE LOT</t>
  </si>
  <si>
    <t>Area S.F.</t>
  </si>
  <si>
    <t>Area AC.</t>
  </si>
  <si>
    <t xml:space="preserve">ROW Excavation </t>
  </si>
  <si>
    <t xml:space="preserve">ROW Embankment </t>
  </si>
  <si>
    <t>Drainage Excavation</t>
  </si>
  <si>
    <t>Drainage Embankment</t>
  </si>
  <si>
    <t>Lot Excavation</t>
  </si>
  <si>
    <t>Includes Bid Bond, 2 year - 10% Warranty Assignments or Bonds, Per City of New Braunfels, and Payment and Performance bond in the amount of bid.</t>
  </si>
  <si>
    <t>3" HMAC Type 'D'</t>
  </si>
  <si>
    <t>8" SDR Sanitary Sewer Pipe</t>
  </si>
  <si>
    <t>SITEWORK …................................................</t>
  </si>
  <si>
    <t>SEDIMENT AND EROSION CONTROL ….............................</t>
  </si>
  <si>
    <t>SANITARY SEWER IMPROVEMENTS ….................................</t>
  </si>
  <si>
    <t>WATER IMPROVEMENTS …...................................</t>
  </si>
  <si>
    <t>DRAINAGE IMPROVEMENTS …................................</t>
  </si>
  <si>
    <t>STREET IMPROVEMENTS …..................................</t>
  </si>
  <si>
    <t>Bidders Initials:</t>
  </si>
  <si>
    <t>Date:</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</si>
  <si>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
        <rFont val="Calibri"/>
        <family val="2"/>
      </rPr>
      <t xml:space="preserve">
 When the project is located within the Bexar County controlled MS4, the Contractor must provide 48-hours of notice to the assigned Bexar County SWP3 Inspector noted on the Storm Water Quality (SWQ) permit letter.
</t>
    </r>
    <r>
      <rPr>
        <sz val="9"/>
        <rFont val="Calibri"/>
        <family val="2"/>
      </rPr>
      <t>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r>
  </si>
  <si>
    <t xml:space="preserve">Note Earthwork Quantites are included w/ Excavation  and Embankment </t>
  </si>
  <si>
    <r>
      <rPr>
        <b/>
        <sz val="11"/>
        <rFont val="Calibri"/>
        <family val="2"/>
      </rPr>
      <t>*</t>
    </r>
    <r>
      <rPr>
        <sz val="11"/>
        <rFont val="Calibri"/>
        <family val="2"/>
      </rPr>
      <t>6" Sanitary Sewer Lateral (Extended to U.E.)</t>
    </r>
  </si>
  <si>
    <t>3D Length - Center to Center</t>
  </si>
  <si>
    <t>637.013'</t>
  </si>
  <si>
    <t>636.437'</t>
  </si>
  <si>
    <t>106.756'</t>
  </si>
  <si>
    <t>634.897'</t>
  </si>
  <si>
    <t>635.917'</t>
  </si>
  <si>
    <t>290.002'</t>
  </si>
  <si>
    <t>641.852'</t>
  </si>
  <si>
    <t>642.684'</t>
  </si>
  <si>
    <t>49.860'</t>
  </si>
  <si>
    <t>619.550'</t>
  </si>
  <si>
    <t>621.030'</t>
  </si>
  <si>
    <t>370.003'</t>
  </si>
  <si>
    <t>629.356'</t>
  </si>
  <si>
    <t>637.456'</t>
  </si>
  <si>
    <t>405.081'</t>
  </si>
  <si>
    <t>619.897'</t>
  </si>
  <si>
    <t>621.377'</t>
  </si>
  <si>
    <t>370.022'</t>
  </si>
  <si>
    <t>627.004'</t>
  </si>
  <si>
    <t>636.480'</t>
  </si>
  <si>
    <t>405.111'</t>
  </si>
  <si>
    <t>621.935'</t>
  </si>
  <si>
    <t>623.300'</t>
  </si>
  <si>
    <t>455.021'</t>
  </si>
  <si>
    <t>631.587'</t>
  </si>
  <si>
    <t>633.147'</t>
  </si>
  <si>
    <t>445.003'</t>
  </si>
  <si>
    <t>633.247'</t>
  </si>
  <si>
    <t>634.807'</t>
  </si>
  <si>
    <t>636.017'</t>
  </si>
  <si>
    <t>637.190'</t>
  </si>
  <si>
    <t>345.149'</t>
  </si>
  <si>
    <t>8.676'</t>
  </si>
  <si>
    <t>11.972'</t>
  </si>
  <si>
    <t>8.720'</t>
  </si>
  <si>
    <t>637.291'</t>
  </si>
  <si>
    <t>638.277'</t>
  </si>
  <si>
    <t>636.580'</t>
  </si>
  <si>
    <t>637.280'</t>
  </si>
  <si>
    <t>35.007'</t>
  </si>
  <si>
    <t>637.556'</t>
  </si>
  <si>
    <t>638.256'</t>
  </si>
  <si>
    <t>642.707'</t>
  </si>
  <si>
    <t>643.057'</t>
  </si>
  <si>
    <t>35.002'</t>
  </si>
  <si>
    <t>638.377'</t>
  </si>
  <si>
    <t>644.067'</t>
  </si>
  <si>
    <t>400.040'</t>
  </si>
  <si>
    <t>644.167'</t>
  </si>
  <si>
    <t>649.847'</t>
  </si>
  <si>
    <t>619.615'</t>
  </si>
  <si>
    <t>620.570'</t>
  </si>
  <si>
    <t>238.868'</t>
  </si>
  <si>
    <t>620.670'</t>
  </si>
  <si>
    <t>MH L4</t>
  </si>
  <si>
    <t>632.910'</t>
  </si>
  <si>
    <t>408.184'</t>
  </si>
  <si>
    <t>633.010'</t>
  </si>
  <si>
    <t>MH L3</t>
  </si>
  <si>
    <t>641.050'</t>
  </si>
  <si>
    <t>402.080'</t>
  </si>
  <si>
    <t>641.147'</t>
  </si>
  <si>
    <t>641.978'</t>
  </si>
  <si>
    <t>35.010'</t>
  </si>
  <si>
    <t>636.885'</t>
  </si>
  <si>
    <t>42.019'</t>
  </si>
  <si>
    <t>11.983'</t>
  </si>
  <si>
    <t>12.662'</t>
  </si>
  <si>
    <t>12.230'</t>
  </si>
  <si>
    <t>12.284'</t>
  </si>
  <si>
    <t>Type</t>
  </si>
  <si>
    <t>Inner Height</t>
  </si>
  <si>
    <t>Insertion Northing</t>
  </si>
  <si>
    <t>Insertion Easting</t>
  </si>
  <si>
    <t>337.102 FG</t>
  </si>
  <si>
    <t>2295843.3841'</t>
  </si>
  <si>
    <t>2296243.2049'</t>
  </si>
  <si>
    <t>2296643.0256'</t>
  </si>
  <si>
    <t>2295967.0133'</t>
  </si>
  <si>
    <t>2296651.7064'</t>
  </si>
  <si>
    <t>2296016.8437'</t>
  </si>
  <si>
    <t>2295173.8745'</t>
  </si>
  <si>
    <t>2296030.1642'</t>
  </si>
  <si>
    <t>2295463.7446'</t>
  </si>
  <si>
    <t>2296306.7138'</t>
  </si>
  <si>
    <t>2295753.6146'</t>
  </si>
  <si>
    <t>WWTR-NULL</t>
  </si>
  <si>
    <t>2296641.9780'</t>
  </si>
  <si>
    <t>2295172.8269'</t>
  </si>
  <si>
    <t>2295185.9079'</t>
  </si>
  <si>
    <t>2296043.4847'</t>
  </si>
  <si>
    <t>2295475.8677'</t>
  </si>
  <si>
    <t>2295462.6969'</t>
  </si>
  <si>
    <t>2295752.5670'</t>
  </si>
  <si>
    <t>2296309.9093'</t>
  </si>
  <si>
    <t>2295765.7378'</t>
  </si>
  <si>
    <t>3+90.00'</t>
  </si>
  <si>
    <t>2295198.1208'</t>
  </si>
  <si>
    <t>2296057.1051'</t>
  </si>
  <si>
    <t>2295776.8138'</t>
  </si>
  <si>
    <t>2295436.8803'</t>
  </si>
  <si>
    <t>2295486.9432'</t>
  </si>
  <si>
    <t>Sump Elevation</t>
  </si>
  <si>
    <t>rim to sump height</t>
  </si>
  <si>
    <t>extra depth</t>
  </si>
  <si>
    <t xml:space="preserve"> </t>
  </si>
  <si>
    <t>BIDDER'S NAME ….....................</t>
  </si>
  <si>
    <t>SIGNATURE AND TITLE ….....................</t>
  </si>
  <si>
    <t>DATE …................................</t>
  </si>
  <si>
    <t>ADDRESS …..........................</t>
  </si>
  <si>
    <t>WATER LINE C</t>
  </si>
  <si>
    <t>WATER LINE G</t>
  </si>
  <si>
    <t>WATER LINE D</t>
  </si>
  <si>
    <t>WATER LINE A</t>
  </si>
  <si>
    <t>WATER LINE B</t>
  </si>
  <si>
    <t>WATER LINE E</t>
  </si>
  <si>
    <t>WATER LINE F</t>
  </si>
  <si>
    <t>WATER LINE H</t>
  </si>
  <si>
    <t>WATR-PROP [DI]</t>
  </si>
  <si>
    <t>WATR-PROP [PVC]</t>
  </si>
  <si>
    <t>SLEEVE</t>
  </si>
  <si>
    <t>SLEEVE 4" PVC</t>
  </si>
  <si>
    <t>Address</t>
  </si>
  <si>
    <t>Tax ID</t>
  </si>
  <si>
    <t>Clearing &amp; Grubbing of residential lots</t>
  </si>
  <si>
    <t>Dry Utilities</t>
  </si>
  <si>
    <t xml:space="preserve">A GVEC electric design has been included in the bid package.  The contractor will be responsible for bidding all conduits shown as well as the additional 4” PVC pipes called out at each crossing location to be used by Hotwire and Spectrum.  The PVC crossings are assumed to be 54 LF across 50' ROWs and 64' across 60' ROWs.  </t>
  </si>
  <si>
    <t>OPTIONAL BID ITEMS</t>
  </si>
  <si>
    <t>OPTIONAL BID ITEMS …...................................</t>
  </si>
  <si>
    <t>Earthen Check Berm</t>
  </si>
  <si>
    <t>5/8" Short Double Water Service</t>
  </si>
  <si>
    <t xml:space="preserve"> 8" Gate Valve w/boxes</t>
  </si>
  <si>
    <t>Tie into Existing Manhole</t>
  </si>
  <si>
    <t>Contractor to establish vegitation prior to acceptance</t>
  </si>
  <si>
    <t>Re-vegitation of drainage lots*</t>
  </si>
  <si>
    <t>Silt Fence (Phase 1)</t>
  </si>
  <si>
    <t>Silt Fence (Phase 2)</t>
  </si>
  <si>
    <t>Tie into Existing 8" Stub Out &amp; Remove Cleanout and 8" CAP</t>
  </si>
  <si>
    <t>Install Class 1 TRM</t>
  </si>
  <si>
    <t>Install 18" Steel Casing for 8" Water Main</t>
  </si>
  <si>
    <t>2'X4' Box Culvert</t>
  </si>
  <si>
    <t>2'X2' S.B.C.</t>
  </si>
  <si>
    <t>Clearing &amp; Grubbing for the R.O.W.</t>
  </si>
  <si>
    <t>(5) 2 1/2" PVC</t>
  </si>
  <si>
    <t>(3) 2 1/2" PVC</t>
  </si>
  <si>
    <t>(4) 4" PVC</t>
  </si>
  <si>
    <t>(1) 2 1/2" PVC for GVEC Fiber</t>
  </si>
  <si>
    <t>(2) 2 1/2" PVC for GVEC Fiber</t>
  </si>
  <si>
    <t>(8) 4" PVC</t>
  </si>
  <si>
    <t>Channel B2</t>
  </si>
  <si>
    <t>3-36" RCP</t>
  </si>
  <si>
    <t>4'X2' PW Headwall</t>
  </si>
  <si>
    <t>Storm B3</t>
  </si>
  <si>
    <t>10' Curb Inlet</t>
  </si>
  <si>
    <t>10' Modified Curb Inlet</t>
  </si>
  <si>
    <t>Storm B4-1</t>
  </si>
  <si>
    <t>15' Curb Inlet</t>
  </si>
  <si>
    <t>Storm B5</t>
  </si>
  <si>
    <t>6" Reinforced 3000 PSI Concrete Rip Rap w/ #3 BARS 18" O.C.E.W.</t>
  </si>
  <si>
    <t>42" RCP Class III</t>
  </si>
  <si>
    <t>5'X5' JB</t>
  </si>
  <si>
    <t>RH-15 Headwall W/ S.E.T.</t>
  </si>
  <si>
    <t>Clearing &amp; Grubbing (Drainage lots, offsite channels)</t>
  </si>
  <si>
    <t>2-36" RCP Class III</t>
  </si>
  <si>
    <t>Re-vegetation of parkways*</t>
  </si>
  <si>
    <t>Re-vegetation of residential lots*</t>
  </si>
  <si>
    <t>Channel B</t>
  </si>
  <si>
    <t>3-36" CD-CH-PW0-20 Headwall</t>
  </si>
  <si>
    <t>3-36" &amp; 42" CD-CH-PW0-20 Headwall</t>
  </si>
  <si>
    <t>30" RCP Class IV</t>
  </si>
  <si>
    <t>30" Pipe TXDOT CH-PW-O Headwall</t>
  </si>
  <si>
    <t>30" RH-15 Headwall</t>
  </si>
  <si>
    <t>36" RCP Class III</t>
  </si>
  <si>
    <t>24" Steel Casing for 8" Water Main at Storm and Channel Crossings</t>
  </si>
  <si>
    <t>24" DR 25 PVC Casing at Vista Ridge Pipeline Crossing</t>
  </si>
  <si>
    <t>Remove 2" Flush Valve and Connect to Existing 8" Water</t>
  </si>
  <si>
    <t>2-4" PVC for Spectrum and Hotwire Fiber</t>
  </si>
  <si>
    <t>* includes 19,141 CY of soils stockpiled from Jaro 2 and 3 grading</t>
  </si>
  <si>
    <t>Lot Embankment*</t>
  </si>
  <si>
    <t>Haul Excess Spoils to Navarro West**</t>
  </si>
  <si>
    <t>* Accounts for 10,135 CY of soil embanked Block 14 during Construction of Unit 2,        refer to the exhibit and CAD file included in the bid package</t>
  </si>
  <si>
    <t>Contractor to field verify and survey the existing site topography. No shrinkage or swelling factor is accounted for in the engineering excavation and embankment quantities. Contractor to adjust unit price as he deems necessary to account for shrinkage and swelling.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</si>
</sst>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
    <numFmt numFmtId="165" formatCode="####"/>
    <numFmt numFmtId="166" formatCode="#"/>
    <numFmt numFmtId="167" formatCode="#,###"/>
    <numFmt numFmtId="168" formatCode="&quot;$&quot;#,##0.00"/>
    <numFmt numFmtId="169" formatCode="#,##0.0"/>
    <numFmt numFmtId="170" formatCode="0.000"/>
    <numFmt numFmtId="171" formatCode="_(* #,##0_);_(* \(#,##0\);_(* &quot;-&quot;??_);_(@_)"/>
    <numFmt numFmtId="172" formatCode="0.0000000"/>
  </numFmts>
  <fonts count="32" x14ac:knownFonts="1">
    <font>
      <sz val="10"/>
      <name val="Arial"/>
    </font>
    <font>
      <sz val="10"/>
      <name val="Arial"/>
      <family val="2"/>
    </font>
    <font>
      <sz val="10"/>
      <name val="Arial"/>
      <family val="2"/>
    </font>
    <font>
      <sz val="8"/>
      <name val="Arial"/>
      <family val="2"/>
    </font>
    <font>
      <sz val="10"/>
      <name val="Arial"/>
      <family val="2"/>
    </font>
    <font>
      <sz val="8"/>
      <name val="Arial"/>
      <family val="2"/>
    </font>
    <font>
      <b/>
      <sz val="11"/>
      <name val="Calibri"/>
      <family val="2"/>
    </font>
    <font>
      <sz val="11"/>
      <name val="Calibri"/>
      <family val="2"/>
    </font>
    <font>
      <b/>
      <sz val="11"/>
      <name val="Arial"/>
      <family val="2"/>
    </font>
    <font>
      <sz val="11"/>
      <name val="Arial"/>
      <family val="2"/>
    </font>
    <font>
      <sz val="9"/>
      <name val="Calibri"/>
      <family val="2"/>
    </font>
    <font>
      <b/>
      <sz val="9"/>
      <name val="Calibri"/>
      <family val="2"/>
    </font>
    <font>
      <sz val="9"/>
      <name val="Arial"/>
      <family val="2"/>
    </font>
    <font>
      <sz val="11"/>
      <color theme="1"/>
      <name val="Calibri"/>
      <family val="2"/>
      <scheme val="minor"/>
    </font>
    <font>
      <sz val="12"/>
      <name val="Calibri"/>
      <family val="2"/>
      <scheme val="minor"/>
    </font>
    <font>
      <b/>
      <sz val="12"/>
      <name val="Calibri"/>
      <family val="2"/>
      <scheme val="minor"/>
    </font>
    <font>
      <i/>
      <sz val="12"/>
      <name val="Calibri"/>
      <family val="2"/>
      <scheme val="minor"/>
    </font>
    <font>
      <sz val="10"/>
      <color theme="6" tint="-0.499984740745262"/>
      <name val="Arial"/>
      <family val="2"/>
    </font>
    <font>
      <b/>
      <i/>
      <sz val="11"/>
      <name val="Calibri"/>
      <family val="2"/>
      <scheme val="minor"/>
    </font>
    <font>
      <sz val="11"/>
      <name val="Calibri"/>
      <family val="2"/>
      <scheme val="minor"/>
    </font>
    <font>
      <u val="singleAccounting"/>
      <sz val="11"/>
      <name val="Calibri"/>
      <family val="2"/>
      <scheme val="minor"/>
    </font>
    <font>
      <b/>
      <i/>
      <u val="singleAccounting"/>
      <sz val="11"/>
      <name val="Calibri"/>
      <family val="2"/>
      <scheme val="minor"/>
    </font>
    <font>
      <sz val="11"/>
      <color indexed="8"/>
      <name val="Calibri"/>
      <family val="2"/>
      <scheme val="minor"/>
    </font>
    <font>
      <b/>
      <sz val="11"/>
      <name val="Calibri"/>
      <family val="2"/>
      <scheme val="minor"/>
    </font>
    <font>
      <b/>
      <u val="singleAccounting"/>
      <sz val="11"/>
      <name val="Calibri"/>
      <family val="2"/>
      <scheme val="minor"/>
    </font>
    <font>
      <u/>
      <sz val="11"/>
      <name val="Calibri"/>
      <family val="2"/>
      <scheme val="minor"/>
    </font>
    <font>
      <b/>
      <sz val="9"/>
      <name val="Calibri"/>
      <family val="2"/>
      <scheme val="minor"/>
    </font>
    <font>
      <sz val="9"/>
      <name val="Calibri"/>
      <family val="2"/>
      <scheme val="minor"/>
    </font>
    <font>
      <b/>
      <i/>
      <sz val="9"/>
      <name val="Calibri"/>
      <family val="2"/>
      <scheme val="minor"/>
    </font>
    <font>
      <u/>
      <sz val="12"/>
      <name val="Calibri"/>
      <family val="2"/>
      <scheme val="minor"/>
    </font>
    <font>
      <i/>
      <sz val="11"/>
      <name val="Calibri"/>
      <family val="2"/>
      <scheme val="minor"/>
    </font>
    <font>
      <b/>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249977111117893"/>
        <bgColor indexed="64"/>
      </patternFill>
    </fill>
    <fill>
      <patternFill patternType="solid">
        <fgColor theme="7" tint="0.39997558519241921"/>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style="thin">
        <color rgb="FF999999"/>
      </right>
      <top/>
      <bottom/>
      <diagonal/>
    </border>
    <border>
      <left/>
      <right/>
      <top style="thin">
        <color rgb="FF999999"/>
      </top>
      <bottom/>
      <diagonal/>
    </border>
    <border>
      <left/>
      <right/>
      <top style="thin">
        <color rgb="FF999999"/>
      </top>
      <bottom style="thin">
        <color rgb="FF999999"/>
      </bottom>
      <diagonal/>
    </border>
    <border>
      <left style="thin">
        <color rgb="FF999999"/>
      </left>
      <right/>
      <top style="thin">
        <color indexed="9"/>
      </top>
      <bottom/>
      <diagonal/>
    </border>
    <border>
      <left style="thin">
        <color indexed="9"/>
      </left>
      <right/>
      <top style="thin">
        <color rgb="FF999999"/>
      </top>
      <bottom style="thin">
        <color rgb="FF999999"/>
      </bottom>
      <diagonal/>
    </border>
  </borders>
  <cellStyleXfs count="10">
    <xf numFmtId="0" fontId="0" fillId="0" borderId="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2" fillId="0" borderId="0" applyFont="0" applyFill="0" applyBorder="0" applyAlignment="0" applyProtection="0"/>
    <xf numFmtId="0" fontId="13" fillId="0" borderId="0"/>
    <xf numFmtId="0" fontId="2" fillId="0" borderId="0"/>
  </cellStyleXfs>
  <cellXfs count="228">
    <xf numFmtId="0" fontId="0" fillId="0" borderId="0" xfId="0"/>
    <xf numFmtId="0" fontId="14" fillId="0" borderId="0" xfId="0" applyFont="1" applyAlignment="1">
      <alignment vertical="center"/>
    </xf>
    <xf numFmtId="2" fontId="14" fillId="0" borderId="0" xfId="0" applyNumberFormat="1" applyFont="1" applyAlignment="1">
      <alignment vertical="center"/>
    </xf>
    <xf numFmtId="0" fontId="14" fillId="0" borderId="0" xfId="0" applyFont="1" applyAlignment="1">
      <alignment horizontal="right" vertical="center"/>
    </xf>
    <xf numFmtId="44" fontId="14" fillId="0" borderId="0" xfId="0" applyNumberFormat="1" applyFont="1" applyAlignment="1">
      <alignment vertical="center"/>
    </xf>
    <xf numFmtId="0" fontId="14" fillId="0" borderId="0" xfId="0" applyFont="1" applyAlignment="1">
      <alignment vertical="top" wrapText="1"/>
    </xf>
    <xf numFmtId="0" fontId="14" fillId="0" borderId="0" xfId="0" applyFont="1" applyAlignment="1">
      <alignment vertical="top"/>
    </xf>
    <xf numFmtId="0" fontId="15" fillId="0" borderId="0" xfId="0" applyFont="1" applyAlignment="1">
      <alignment horizontal="right" vertical="top"/>
    </xf>
    <xf numFmtId="0" fontId="16" fillId="0" borderId="0" xfId="0" applyFont="1" applyAlignment="1">
      <alignment vertical="center"/>
    </xf>
    <xf numFmtId="2" fontId="0" fillId="0" borderId="0" xfId="0" applyNumberFormat="1"/>
    <xf numFmtId="0" fontId="2" fillId="0" borderId="0" xfId="0" applyFont="1"/>
    <xf numFmtId="3" fontId="14" fillId="0" borderId="0" xfId="0" applyNumberFormat="1" applyFont="1" applyAlignment="1">
      <alignment vertical="center"/>
    </xf>
    <xf numFmtId="10" fontId="0" fillId="0" borderId="0" xfId="0" applyNumberFormat="1"/>
    <xf numFmtId="170" fontId="0" fillId="0" borderId="0" xfId="0" applyNumberFormat="1"/>
    <xf numFmtId="0" fontId="0" fillId="0" borderId="14" xfId="0" applyBorder="1"/>
    <xf numFmtId="0" fontId="0" fillId="0" borderId="15" xfId="0" applyBorder="1"/>
    <xf numFmtId="0" fontId="0" fillId="0" borderId="16" xfId="0" applyBorder="1"/>
    <xf numFmtId="0" fontId="0" fillId="0" borderId="14" xfId="0" pivotButton="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1" fontId="0" fillId="0" borderId="0" xfId="0" applyNumberFormat="1"/>
    <xf numFmtId="0" fontId="0" fillId="2" borderId="0" xfId="0" applyFill="1"/>
    <xf numFmtId="0" fontId="2" fillId="0" borderId="20" xfId="0" applyFont="1" applyBorder="1"/>
    <xf numFmtId="0" fontId="0" fillId="0" borderId="22" xfId="0" applyBorder="1"/>
    <xf numFmtId="0" fontId="0" fillId="0" borderId="23" xfId="0" applyBorder="1"/>
    <xf numFmtId="1" fontId="2" fillId="0" borderId="0" xfId="0" applyNumberFormat="1" applyFont="1"/>
    <xf numFmtId="0" fontId="2" fillId="0" borderId="0" xfId="0" quotePrefix="1" applyFont="1"/>
    <xf numFmtId="0" fontId="17" fillId="0" borderId="0" xfId="0" applyFont="1"/>
    <xf numFmtId="1" fontId="0" fillId="0" borderId="19" xfId="0" applyNumberFormat="1" applyBorder="1"/>
    <xf numFmtId="1" fontId="0" fillId="0" borderId="17" xfId="0" applyNumberFormat="1" applyBorder="1"/>
    <xf numFmtId="1" fontId="0" fillId="0" borderId="21" xfId="0" applyNumberFormat="1" applyBorder="1"/>
    <xf numFmtId="2" fontId="2" fillId="0" borderId="0" xfId="0" applyNumberFormat="1" applyFont="1"/>
    <xf numFmtId="164" fontId="18" fillId="0" borderId="1" xfId="0" applyNumberFormat="1" applyFont="1" applyBorder="1" applyAlignment="1">
      <alignment horizontal="center" vertical="center"/>
    </xf>
    <xf numFmtId="165" fontId="18" fillId="0" borderId="2" xfId="0" applyNumberFormat="1" applyFont="1" applyBorder="1" applyAlignment="1">
      <alignment horizontal="center" vertical="center"/>
    </xf>
    <xf numFmtId="166" fontId="18" fillId="0" borderId="2" xfId="0" applyNumberFormat="1" applyFont="1" applyBorder="1" applyAlignment="1">
      <alignment horizontal="center" vertical="center" wrapText="1"/>
    </xf>
    <xf numFmtId="2" fontId="18" fillId="0" borderId="2" xfId="0" applyNumberFormat="1" applyFont="1" applyBorder="1" applyAlignment="1">
      <alignment horizontal="center" vertical="center" wrapText="1"/>
    </xf>
    <xf numFmtId="0" fontId="18" fillId="0" borderId="3" xfId="0" applyFont="1" applyBorder="1" applyAlignment="1">
      <alignment horizontal="center" vertical="center"/>
    </xf>
    <xf numFmtId="0" fontId="19" fillId="0" borderId="4" xfId="0" applyFont="1" applyBorder="1" applyAlignment="1">
      <alignment horizontal="center" vertical="center"/>
    </xf>
    <xf numFmtId="166" fontId="19" fillId="0" borderId="0" xfId="0" applyNumberFormat="1" applyFont="1" applyAlignment="1">
      <alignment horizontal="center" vertical="center"/>
    </xf>
    <xf numFmtId="44" fontId="20" fillId="0" borderId="0" xfId="0" applyNumberFormat="1" applyFont="1" applyAlignment="1">
      <alignment horizontal="left" vertical="center"/>
    </xf>
    <xf numFmtId="44" fontId="20" fillId="0" borderId="5" xfId="0" applyNumberFormat="1" applyFont="1" applyBorder="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6" xfId="0" applyFont="1" applyBorder="1" applyAlignment="1">
      <alignment horizontal="center" vertical="center"/>
    </xf>
    <xf numFmtId="44" fontId="18" fillId="0" borderId="6" xfId="0" applyNumberFormat="1" applyFont="1" applyBorder="1" applyAlignment="1">
      <alignment horizontal="right" vertical="center"/>
    </xf>
    <xf numFmtId="44" fontId="21" fillId="0" borderId="7" xfId="0" applyNumberFormat="1" applyFont="1" applyBorder="1" applyAlignment="1">
      <alignment horizontal="left" vertical="center"/>
    </xf>
    <xf numFmtId="0" fontId="22" fillId="0" borderId="0" xfId="0" applyFont="1" applyAlignment="1">
      <alignment horizontal="center" vertical="center"/>
    </xf>
    <xf numFmtId="44" fontId="18" fillId="0" borderId="0" xfId="0" applyNumberFormat="1" applyFont="1" applyAlignment="1">
      <alignment horizontal="right" vertical="center"/>
    </xf>
    <xf numFmtId="44" fontId="21" fillId="0" borderId="0" xfId="0" applyNumberFormat="1" applyFont="1" applyAlignment="1">
      <alignment horizontal="left" vertical="center"/>
    </xf>
    <xf numFmtId="0" fontId="19" fillId="0" borderId="0" xfId="0" applyFont="1" applyAlignment="1">
      <alignment horizontal="right" vertical="center"/>
    </xf>
    <xf numFmtId="0" fontId="23" fillId="0" borderId="0" xfId="0" applyFont="1" applyAlignment="1">
      <alignment horizontal="right" vertical="top"/>
    </xf>
    <xf numFmtId="171" fontId="19" fillId="0" borderId="0" xfId="1" applyNumberFormat="1" applyFont="1" applyFill="1" applyBorder="1" applyAlignment="1">
      <alignment horizontal="right" vertical="center"/>
    </xf>
    <xf numFmtId="0" fontId="19" fillId="0" borderId="0" xfId="0" applyFont="1" applyAlignment="1">
      <alignment horizontal="left" vertical="center"/>
    </xf>
    <xf numFmtId="0" fontId="13" fillId="0" borderId="8" xfId="0" applyFont="1" applyBorder="1" applyAlignment="1">
      <alignment horizontal="center" vertical="center"/>
    </xf>
    <xf numFmtId="166" fontId="19" fillId="0" borderId="6" xfId="0" applyNumberFormat="1" applyFont="1" applyBorder="1" applyAlignment="1">
      <alignment vertical="center" wrapText="1"/>
    </xf>
    <xf numFmtId="166" fontId="19" fillId="0" borderId="6" xfId="0" applyNumberFormat="1" applyFont="1" applyBorder="1" applyAlignment="1">
      <alignment horizontal="center" vertical="center"/>
    </xf>
    <xf numFmtId="0" fontId="19" fillId="0" borderId="0" xfId="0" applyFont="1" applyAlignment="1">
      <alignment vertical="center" wrapText="1"/>
    </xf>
    <xf numFmtId="171" fontId="19" fillId="0" borderId="0" xfId="1" applyNumberFormat="1" applyFont="1" applyFill="1" applyBorder="1" applyAlignment="1" applyProtection="1">
      <alignment horizontal="right" vertical="center"/>
      <protection locked="0"/>
    </xf>
    <xf numFmtId="0" fontId="19" fillId="0" borderId="8" xfId="0" applyFont="1" applyBorder="1" applyAlignment="1">
      <alignment horizontal="center" vertical="center"/>
    </xf>
    <xf numFmtId="166" fontId="23" fillId="0" borderId="0" xfId="0" applyNumberFormat="1" applyFont="1" applyAlignment="1">
      <alignment horizontal="left" vertical="center"/>
    </xf>
    <xf numFmtId="44" fontId="24" fillId="0" borderId="0" xfId="0" applyNumberFormat="1" applyFont="1" applyAlignment="1">
      <alignment horizontal="left" vertical="center"/>
    </xf>
    <xf numFmtId="0" fontId="8" fillId="0" borderId="0" xfId="0" applyFont="1" applyAlignment="1">
      <alignment horizontal="right"/>
    </xf>
    <xf numFmtId="0" fontId="9" fillId="0" borderId="0" xfId="0" applyFont="1"/>
    <xf numFmtId="0" fontId="9" fillId="0" borderId="0" xfId="0" applyFont="1" applyAlignment="1">
      <alignment vertical="top" wrapText="1"/>
    </xf>
    <xf numFmtId="0" fontId="8" fillId="0" borderId="0" xfId="0" applyFont="1" applyAlignment="1">
      <alignment horizontal="right" vertical="top"/>
    </xf>
    <xf numFmtId="2" fontId="19" fillId="0" borderId="0" xfId="0" applyNumberFormat="1" applyFont="1" applyAlignment="1">
      <alignment vertical="center"/>
    </xf>
    <xf numFmtId="167" fontId="23" fillId="0" borderId="6" xfId="0" applyNumberFormat="1" applyFont="1" applyBorder="1" applyAlignment="1">
      <alignment horizontal="left" vertical="center"/>
    </xf>
    <xf numFmtId="171" fontId="19" fillId="0" borderId="0" xfId="2" applyNumberFormat="1" applyFont="1" applyFill="1" applyBorder="1" applyAlignment="1">
      <alignment horizontal="right" vertical="center"/>
    </xf>
    <xf numFmtId="44" fontId="18" fillId="0" borderId="0" xfId="0" applyNumberFormat="1" applyFont="1" applyAlignment="1">
      <alignment horizontal="center" vertical="center"/>
    </xf>
    <xf numFmtId="166" fontId="19" fillId="0" borderId="0" xfId="0" applyNumberFormat="1" applyFont="1" applyAlignment="1">
      <alignment horizontal="left" vertical="center"/>
    </xf>
    <xf numFmtId="44" fontId="20" fillId="0" borderId="6" xfId="0" applyNumberFormat="1" applyFont="1" applyBorder="1" applyAlignment="1">
      <alignment horizontal="left" vertical="center"/>
    </xf>
    <xf numFmtId="44" fontId="20" fillId="0" borderId="7" xfId="0" applyNumberFormat="1" applyFont="1" applyBorder="1" applyAlignment="1">
      <alignment horizontal="left" vertical="center"/>
    </xf>
    <xf numFmtId="44" fontId="23" fillId="0" borderId="0" xfId="0" applyNumberFormat="1" applyFont="1" applyAlignment="1">
      <alignment horizontal="right" vertical="center"/>
    </xf>
    <xf numFmtId="44" fontId="19" fillId="0" borderId="0" xfId="0" applyNumberFormat="1" applyFont="1" applyAlignment="1">
      <alignment horizontal="left" vertical="center"/>
    </xf>
    <xf numFmtId="0" fontId="19" fillId="0" borderId="0" xfId="0" applyFont="1" applyAlignment="1">
      <alignment horizontal="right" vertical="top"/>
    </xf>
    <xf numFmtId="1" fontId="19" fillId="0" borderId="0" xfId="0" applyNumberFormat="1" applyFont="1" applyAlignment="1">
      <alignment horizontal="left" vertical="top" wrapText="1"/>
    </xf>
    <xf numFmtId="0" fontId="23" fillId="0" borderId="0" xfId="0" applyFont="1" applyAlignment="1">
      <alignment horizontal="right" vertical="center"/>
    </xf>
    <xf numFmtId="0" fontId="19" fillId="0" borderId="4" xfId="1" applyNumberFormat="1" applyFont="1" applyFill="1" applyBorder="1" applyAlignment="1">
      <alignment horizontal="center" vertical="center"/>
    </xf>
    <xf numFmtId="44" fontId="18" fillId="0" borderId="0" xfId="0" applyNumberFormat="1" applyFont="1" applyAlignment="1">
      <alignment horizontal="left" vertical="center"/>
    </xf>
    <xf numFmtId="167" fontId="23" fillId="0" borderId="0" xfId="0" applyNumberFormat="1" applyFont="1" applyAlignment="1">
      <alignment horizontal="center" vertical="center"/>
    </xf>
    <xf numFmtId="166" fontId="23" fillId="0" borderId="0" xfId="0" applyNumberFormat="1" applyFont="1" applyAlignment="1">
      <alignment horizontal="center" vertical="center" wrapText="1"/>
    </xf>
    <xf numFmtId="164" fontId="25" fillId="0" borderId="0" xfId="0" applyNumberFormat="1" applyFont="1" applyAlignment="1">
      <alignment horizontal="center" vertical="center"/>
    </xf>
    <xf numFmtId="164" fontId="25" fillId="0" borderId="0" xfId="0" applyNumberFormat="1" applyFont="1" applyAlignment="1">
      <alignment horizontal="left" vertical="center"/>
    </xf>
    <xf numFmtId="165" fontId="23" fillId="0" borderId="0" xfId="0" applyNumberFormat="1" applyFont="1" applyAlignment="1">
      <alignment horizontal="center" vertical="center"/>
    </xf>
    <xf numFmtId="2" fontId="23" fillId="0" borderId="0" xfId="0" applyNumberFormat="1" applyFont="1" applyAlignment="1">
      <alignment horizontal="center" vertical="center" wrapText="1"/>
    </xf>
    <xf numFmtId="166" fontId="23" fillId="0" borderId="0" xfId="0" applyNumberFormat="1" applyFont="1" applyAlignment="1">
      <alignment horizontal="center" vertical="center"/>
    </xf>
    <xf numFmtId="2" fontId="23" fillId="0" borderId="0" xfId="0" applyNumberFormat="1" applyFont="1" applyAlignment="1">
      <alignment horizontal="center" vertical="center"/>
    </xf>
    <xf numFmtId="168" fontId="19" fillId="0" borderId="0" xfId="0" applyNumberFormat="1" applyFont="1" applyAlignment="1">
      <alignment horizontal="left" vertical="center"/>
    </xf>
    <xf numFmtId="0" fontId="23" fillId="0" borderId="0" xfId="0" applyFont="1" applyAlignment="1">
      <alignment horizontal="right"/>
    </xf>
    <xf numFmtId="0" fontId="19" fillId="0" borderId="0" xfId="0" applyFont="1"/>
    <xf numFmtId="2" fontId="19" fillId="0" borderId="0" xfId="0" applyNumberFormat="1" applyFont="1"/>
    <xf numFmtId="1" fontId="19" fillId="0" borderId="0" xfId="0" applyNumberFormat="1" applyFont="1" applyAlignment="1">
      <alignment vertical="center"/>
    </xf>
    <xf numFmtId="166" fontId="18" fillId="0" borderId="0" xfId="0" applyNumberFormat="1" applyFont="1" applyAlignment="1">
      <alignment horizontal="right" vertical="center"/>
    </xf>
    <xf numFmtId="1" fontId="26" fillId="0" borderId="0" xfId="0" applyNumberFormat="1" applyFont="1" applyAlignment="1">
      <alignment horizontal="left" wrapText="1"/>
    </xf>
    <xf numFmtId="0" fontId="27" fillId="0" borderId="0" xfId="0" applyFont="1" applyAlignment="1">
      <alignment vertical="center"/>
    </xf>
    <xf numFmtId="1" fontId="27" fillId="0" borderId="0" xfId="0" applyNumberFormat="1" applyFont="1" applyAlignment="1">
      <alignment horizontal="left" vertical="top" wrapText="1"/>
    </xf>
    <xf numFmtId="0" fontId="27" fillId="0" borderId="0" xfId="0" applyFont="1" applyAlignment="1">
      <alignment wrapText="1"/>
    </xf>
    <xf numFmtId="2" fontId="27" fillId="0" borderId="0" xfId="0" applyNumberFormat="1" applyFont="1"/>
    <xf numFmtId="44" fontId="28" fillId="0" borderId="0" xfId="0" applyNumberFormat="1" applyFont="1" applyAlignment="1">
      <alignment horizontal="right" vertical="center"/>
    </xf>
    <xf numFmtId="44" fontId="28" fillId="0" borderId="0" xfId="0" applyNumberFormat="1" applyFont="1" applyAlignment="1">
      <alignment horizontal="left" vertical="center"/>
    </xf>
    <xf numFmtId="44" fontId="27" fillId="0" borderId="0" xfId="0" applyNumberFormat="1" applyFont="1" applyAlignment="1">
      <alignment horizontal="left" vertical="center"/>
    </xf>
    <xf numFmtId="166" fontId="24" fillId="0" borderId="0" xfId="0" applyNumberFormat="1" applyFont="1" applyAlignment="1">
      <alignment horizontal="center" vertical="center"/>
    </xf>
    <xf numFmtId="171" fontId="19" fillId="0" borderId="0" xfId="1" applyNumberFormat="1" applyFont="1" applyFill="1" applyBorder="1" applyAlignment="1">
      <alignment horizontal="right" vertical="center" indent="1"/>
    </xf>
    <xf numFmtId="171" fontId="19" fillId="0" borderId="6" xfId="1" applyNumberFormat="1" applyFont="1" applyFill="1" applyBorder="1" applyAlignment="1">
      <alignment horizontal="right" vertical="center" indent="1"/>
    </xf>
    <xf numFmtId="171" fontId="19" fillId="0" borderId="0" xfId="1" applyNumberFormat="1" applyFont="1" applyBorder="1" applyAlignment="1" applyProtection="1">
      <alignment horizontal="right" vertical="center" indent="1"/>
      <protection locked="0"/>
    </xf>
    <xf numFmtId="171" fontId="19" fillId="0" borderId="0" xfId="1" applyNumberFormat="1" applyFont="1" applyFill="1" applyBorder="1" applyAlignment="1" applyProtection="1">
      <alignment horizontal="right" vertical="center" indent="1"/>
      <protection locked="0"/>
    </xf>
    <xf numFmtId="44" fontId="23" fillId="0" borderId="0" xfId="0" applyNumberFormat="1" applyFont="1" applyAlignment="1">
      <alignment horizontal="right" vertical="center" indent="1"/>
    </xf>
    <xf numFmtId="2" fontId="29" fillId="0" borderId="10" xfId="0" applyNumberFormat="1" applyFont="1" applyBorder="1" applyAlignment="1">
      <alignment vertical="center"/>
    </xf>
    <xf numFmtId="166" fontId="19" fillId="0" borderId="6" xfId="0" applyNumberFormat="1" applyFont="1" applyBorder="1" applyAlignment="1">
      <alignment horizontal="left" vertical="center" wrapText="1"/>
    </xf>
    <xf numFmtId="0" fontId="27" fillId="0" borderId="0" xfId="0" applyFont="1"/>
    <xf numFmtId="0" fontId="26" fillId="0" borderId="0" xfId="0" applyFont="1" applyAlignment="1">
      <alignment horizontal="left" wrapText="1"/>
    </xf>
    <xf numFmtId="1" fontId="27" fillId="0" borderId="0" xfId="0" applyNumberFormat="1" applyFont="1" applyAlignment="1">
      <alignment horizontal="left" vertical="top"/>
    </xf>
    <xf numFmtId="0" fontId="27" fillId="0" borderId="0" xfId="0" applyFont="1" applyAlignment="1">
      <alignment horizontal="left" vertical="top"/>
    </xf>
    <xf numFmtId="0" fontId="27" fillId="0" borderId="0" xfId="0" applyFont="1" applyAlignment="1">
      <alignment horizontal="left" vertical="top" wrapText="1"/>
    </xf>
    <xf numFmtId="0" fontId="27" fillId="0" borderId="0" xfId="0" applyFont="1" applyAlignment="1">
      <alignment vertical="top"/>
    </xf>
    <xf numFmtId="2" fontId="14" fillId="0" borderId="11" xfId="0" applyNumberFormat="1" applyFont="1" applyBorder="1" applyAlignment="1">
      <alignment vertical="center"/>
    </xf>
    <xf numFmtId="166" fontId="27" fillId="0" borderId="0" xfId="0" applyNumberFormat="1" applyFont="1" applyAlignment="1">
      <alignment vertical="top" wrapText="1"/>
    </xf>
    <xf numFmtId="0" fontId="13" fillId="0" borderId="0" xfId="0" applyFont="1" applyAlignment="1">
      <alignment horizontal="right" vertical="top"/>
    </xf>
    <xf numFmtId="44" fontId="28" fillId="0" borderId="0" xfId="0" applyNumberFormat="1" applyFont="1" applyAlignment="1">
      <alignment vertical="center"/>
    </xf>
    <xf numFmtId="44" fontId="30" fillId="0" borderId="0" xfId="0" applyNumberFormat="1" applyFont="1" applyAlignment="1">
      <alignment horizontal="right" vertical="center"/>
    </xf>
    <xf numFmtId="0" fontId="2" fillId="2" borderId="0" xfId="0" applyFont="1" applyFill="1"/>
    <xf numFmtId="1" fontId="0" fillId="0" borderId="0" xfId="5" applyNumberFormat="1" applyFont="1"/>
    <xf numFmtId="0" fontId="0" fillId="0" borderId="24" xfId="0" applyBorder="1"/>
    <xf numFmtId="0" fontId="0" fillId="0" borderId="25" xfId="0" applyBorder="1"/>
    <xf numFmtId="1" fontId="0" fillId="0" borderId="14" xfId="0" applyNumberFormat="1" applyBorder="1"/>
    <xf numFmtId="1" fontId="0" fillId="0" borderId="22" xfId="0" applyNumberFormat="1" applyBorder="1"/>
    <xf numFmtId="1" fontId="0" fillId="0" borderId="20" xfId="0" applyNumberFormat="1" applyBorder="1"/>
    <xf numFmtId="1" fontId="0" fillId="0" borderId="18" xfId="0" applyNumberFormat="1" applyBorder="1"/>
    <xf numFmtId="1" fontId="0" fillId="0" borderId="23" xfId="0" applyNumberFormat="1" applyBorder="1"/>
    <xf numFmtId="172" fontId="14" fillId="0" borderId="0" xfId="0" applyNumberFormat="1" applyFont="1" applyAlignment="1">
      <alignment vertical="center"/>
    </xf>
    <xf numFmtId="0" fontId="0" fillId="3" borderId="0" xfId="0" applyFill="1"/>
    <xf numFmtId="0" fontId="2" fillId="3" borderId="0" xfId="0" applyFont="1" applyFill="1"/>
    <xf numFmtId="2" fontId="2" fillId="3" borderId="0" xfId="0" applyNumberFormat="1" applyFont="1" applyFill="1"/>
    <xf numFmtId="0" fontId="0" fillId="4" borderId="0" xfId="0" applyFill="1"/>
    <xf numFmtId="0" fontId="2" fillId="4" borderId="0" xfId="0" applyFont="1" applyFill="1"/>
    <xf numFmtId="2" fontId="0" fillId="4" borderId="0" xfId="0" applyNumberFormat="1" applyFill="1"/>
    <xf numFmtId="0" fontId="13" fillId="0" borderId="0" xfId="8"/>
    <xf numFmtId="1" fontId="19" fillId="0" borderId="0" xfId="0" applyNumberFormat="1" applyFont="1" applyAlignment="1">
      <alignment horizontal="left" vertical="center"/>
    </xf>
    <xf numFmtId="167" fontId="15" fillId="0" borderId="6" xfId="0" applyNumberFormat="1" applyFont="1" applyBorder="1" applyAlignment="1">
      <alignment horizontal="left" vertical="center"/>
    </xf>
    <xf numFmtId="0" fontId="19" fillId="0" borderId="6" xfId="0" applyFont="1" applyBorder="1" applyAlignment="1">
      <alignment vertical="center"/>
    </xf>
    <xf numFmtId="3" fontId="19" fillId="0" borderId="0" xfId="0" applyNumberFormat="1" applyFont="1" applyAlignment="1">
      <alignment horizontal="center" vertical="center"/>
    </xf>
    <xf numFmtId="3" fontId="19" fillId="0" borderId="6" xfId="0" applyNumberFormat="1" applyFont="1" applyBorder="1" applyAlignment="1">
      <alignment horizontal="center" vertical="center"/>
    </xf>
    <xf numFmtId="171" fontId="19" fillId="0" borderId="0" xfId="1" applyNumberFormat="1" applyFont="1" applyFill="1" applyBorder="1" applyAlignment="1" applyProtection="1">
      <alignment horizontal="right" vertical="center"/>
    </xf>
    <xf numFmtId="171" fontId="19" fillId="0" borderId="6" xfId="1" applyNumberFormat="1" applyFont="1" applyFill="1" applyBorder="1" applyAlignment="1">
      <alignment horizontal="right" vertical="center"/>
    </xf>
    <xf numFmtId="171" fontId="19" fillId="0" borderId="0" xfId="2" applyNumberFormat="1" applyFont="1" applyFill="1" applyBorder="1" applyAlignment="1">
      <alignment horizontal="right" vertical="center" indent="1"/>
    </xf>
    <xf numFmtId="171" fontId="19" fillId="0" borderId="0" xfId="2" applyNumberFormat="1" applyFont="1" applyFill="1" applyBorder="1" applyAlignment="1">
      <alignment horizontal="center" vertical="center"/>
    </xf>
    <xf numFmtId="0" fontId="14" fillId="0" borderId="13" xfId="0" applyFont="1" applyBorder="1" applyAlignment="1">
      <alignment vertical="center"/>
    </xf>
    <xf numFmtId="0" fontId="14" fillId="0" borderId="9" xfId="0" applyFont="1" applyBorder="1" applyAlignment="1">
      <alignment vertical="center"/>
    </xf>
    <xf numFmtId="2" fontId="14" fillId="0" borderId="9" xfId="0" applyNumberFormat="1" applyFont="1" applyBorder="1" applyAlignment="1">
      <alignment vertical="center"/>
    </xf>
    <xf numFmtId="0" fontId="14" fillId="0" borderId="12" xfId="0" applyFont="1" applyBorder="1" applyAlignment="1">
      <alignment vertical="center"/>
    </xf>
    <xf numFmtId="0" fontId="14" fillId="0" borderId="4" xfId="0" applyFont="1" applyBorder="1" applyAlignment="1">
      <alignment horizontal="center" vertical="center"/>
    </xf>
    <xf numFmtId="165" fontId="19" fillId="0" borderId="0" xfId="0" applyNumberFormat="1" applyFont="1" applyAlignment="1">
      <alignment horizontal="left" vertical="center" wrapText="1"/>
    </xf>
    <xf numFmtId="166" fontId="19" fillId="0" borderId="0" xfId="0" applyNumberFormat="1" applyFont="1" applyAlignment="1">
      <alignment horizontal="center" vertical="center" wrapText="1"/>
    </xf>
    <xf numFmtId="169" fontId="19" fillId="0" borderId="0" xfId="0" applyNumberFormat="1" applyFont="1" applyAlignment="1">
      <alignment horizontal="center" vertical="center" wrapText="1"/>
    </xf>
    <xf numFmtId="169" fontId="19" fillId="0" borderId="0" xfId="0" applyNumberFormat="1" applyFont="1" applyAlignment="1">
      <alignment horizontal="right" vertical="center" wrapText="1" indent="1"/>
    </xf>
    <xf numFmtId="165" fontId="19" fillId="0" borderId="0" xfId="0" applyNumberFormat="1" applyFont="1" applyAlignment="1">
      <alignment horizontal="left" vertical="center"/>
    </xf>
    <xf numFmtId="3" fontId="19" fillId="0" borderId="0" xfId="0" applyNumberFormat="1" applyFont="1" applyAlignment="1">
      <alignment horizontal="center" vertical="center" wrapText="1"/>
    </xf>
    <xf numFmtId="0" fontId="14" fillId="0" borderId="0" xfId="0" applyFont="1" applyAlignment="1">
      <alignment horizontal="center" vertical="center"/>
    </xf>
    <xf numFmtId="4" fontId="19" fillId="0" borderId="0" xfId="0" applyNumberFormat="1" applyFont="1" applyAlignment="1">
      <alignment horizontal="center" vertical="center"/>
    </xf>
    <xf numFmtId="166" fontId="19" fillId="0" borderId="0" xfId="0" applyNumberFormat="1" applyFont="1" applyAlignment="1">
      <alignment vertical="center"/>
    </xf>
    <xf numFmtId="1" fontId="19" fillId="0" borderId="0" xfId="0" applyNumberFormat="1" applyFont="1" applyAlignment="1">
      <alignment vertical="center" wrapText="1"/>
    </xf>
    <xf numFmtId="164" fontId="18" fillId="0" borderId="2" xfId="0" applyNumberFormat="1" applyFont="1" applyBorder="1" applyAlignment="1">
      <alignment horizontal="center" vertical="center"/>
    </xf>
    <xf numFmtId="0" fontId="18" fillId="0" borderId="2" xfId="0" applyFont="1" applyBorder="1" applyAlignment="1">
      <alignment horizontal="center" vertical="center"/>
    </xf>
    <xf numFmtId="166" fontId="19" fillId="0" borderId="0" xfId="0" applyNumberFormat="1" applyFont="1" applyAlignment="1">
      <alignment vertical="center" wrapText="1"/>
    </xf>
    <xf numFmtId="0" fontId="27" fillId="0" borderId="0" xfId="0" applyFont="1" applyAlignment="1">
      <alignment horizontal="right" vertical="center" indent="1"/>
    </xf>
    <xf numFmtId="166" fontId="19" fillId="0" borderId="0" xfId="0" applyNumberFormat="1" applyFont="1" applyAlignment="1">
      <alignment horizontal="left" vertical="center" indent="1"/>
    </xf>
    <xf numFmtId="0" fontId="31" fillId="0" borderId="13" xfId="0" applyFont="1" applyBorder="1" applyAlignment="1">
      <alignment horizontal="left" vertical="center"/>
    </xf>
    <xf numFmtId="0" fontId="31" fillId="0" borderId="9" xfId="0" applyFont="1" applyBorder="1" applyAlignment="1">
      <alignment horizontal="left" vertical="center"/>
    </xf>
    <xf numFmtId="0" fontId="31" fillId="0" borderId="12" xfId="0" applyFont="1" applyBorder="1" applyAlignment="1">
      <alignment horizontal="left" vertical="center"/>
    </xf>
    <xf numFmtId="0" fontId="13" fillId="0" borderId="4" xfId="0" applyFont="1" applyBorder="1" applyAlignment="1">
      <alignment horizontal="center" vertical="center"/>
    </xf>
    <xf numFmtId="0" fontId="19" fillId="0" borderId="0" xfId="0" applyFont="1" applyAlignment="1">
      <alignment horizontal="left" vertical="center" wrapText="1"/>
    </xf>
    <xf numFmtId="43" fontId="19" fillId="0" borderId="0" xfId="1" applyFont="1" applyFill="1" applyBorder="1" applyAlignment="1" applyProtection="1">
      <alignment horizontal="right" vertical="center"/>
      <protection locked="0"/>
    </xf>
    <xf numFmtId="171" fontId="19" fillId="0" borderId="0" xfId="1" applyNumberFormat="1" applyFont="1" applyFill="1" applyBorder="1" applyAlignment="1">
      <alignment vertical="center"/>
    </xf>
    <xf numFmtId="0" fontId="19" fillId="0" borderId="13" xfId="0" applyFont="1" applyBorder="1" applyAlignment="1">
      <alignment horizontal="center" vertical="center"/>
    </xf>
    <xf numFmtId="0" fontId="19" fillId="0" borderId="9" xfId="0" applyFont="1" applyBorder="1" applyAlignment="1">
      <alignment vertical="center" wrapText="1"/>
    </xf>
    <xf numFmtId="0" fontId="19" fillId="0" borderId="9" xfId="0" applyFont="1" applyBorder="1" applyAlignment="1">
      <alignment horizontal="center" vertical="center"/>
    </xf>
    <xf numFmtId="171" fontId="19" fillId="0" borderId="9" xfId="1" applyNumberFormat="1" applyFont="1" applyFill="1" applyBorder="1" applyAlignment="1" applyProtection="1">
      <alignment horizontal="right" vertical="center" indent="1"/>
      <protection locked="0"/>
    </xf>
    <xf numFmtId="44" fontId="20" fillId="0" borderId="9" xfId="0" applyNumberFormat="1" applyFont="1" applyBorder="1" applyAlignment="1">
      <alignment horizontal="left" vertical="center"/>
    </xf>
    <xf numFmtId="44" fontId="20" fillId="0" borderId="12" xfId="0" applyNumberFormat="1" applyFont="1" applyBorder="1" applyAlignment="1">
      <alignment horizontal="left" vertical="center"/>
    </xf>
    <xf numFmtId="0" fontId="19" fillId="0" borderId="6" xfId="0" applyFont="1" applyBorder="1" applyAlignment="1">
      <alignment vertical="center" wrapText="1"/>
    </xf>
    <xf numFmtId="0" fontId="14" fillId="0" borderId="6" xfId="0" applyFont="1" applyBorder="1" applyAlignment="1">
      <alignment vertical="center"/>
    </xf>
    <xf numFmtId="171" fontId="19" fillId="0" borderId="0" xfId="1" applyNumberFormat="1" applyFont="1" applyFill="1" applyBorder="1" applyAlignment="1" applyProtection="1">
      <alignment horizontal="right" vertical="center" indent="1"/>
    </xf>
    <xf numFmtId="0" fontId="14" fillId="0" borderId="8" xfId="0" applyFont="1" applyBorder="1" applyAlignment="1">
      <alignment horizontal="center" vertical="center"/>
    </xf>
    <xf numFmtId="0" fontId="14" fillId="0" borderId="6" xfId="0" applyFont="1" applyBorder="1" applyAlignment="1">
      <alignment horizontal="center" vertical="center"/>
    </xf>
    <xf numFmtId="171" fontId="14" fillId="0" borderId="6" xfId="0" applyNumberFormat="1" applyFont="1" applyBorder="1" applyAlignment="1">
      <alignment vertical="center"/>
    </xf>
    <xf numFmtId="171" fontId="19" fillId="0" borderId="9" xfId="1" applyNumberFormat="1" applyFont="1" applyBorder="1" applyAlignment="1" applyProtection="1">
      <alignment horizontal="right" vertical="center" indent="1"/>
      <protection locked="0"/>
    </xf>
    <xf numFmtId="164" fontId="18" fillId="0" borderId="13" xfId="0" applyNumberFormat="1" applyFont="1" applyBorder="1" applyAlignment="1">
      <alignment horizontal="left" vertical="center"/>
    </xf>
    <xf numFmtId="165" fontId="18" fillId="0" borderId="9" xfId="0" applyNumberFormat="1" applyFont="1" applyBorder="1" applyAlignment="1">
      <alignment horizontal="center" vertical="center"/>
    </xf>
    <xf numFmtId="166" fontId="18" fillId="0" borderId="9" xfId="0" applyNumberFormat="1" applyFont="1" applyBorder="1" applyAlignment="1">
      <alignment horizontal="center" vertical="center" wrapText="1"/>
    </xf>
    <xf numFmtId="2" fontId="18" fillId="0" borderId="9" xfId="0" applyNumberFormat="1" applyFont="1" applyBorder="1" applyAlignment="1">
      <alignment horizontal="right" vertical="center" indent="1"/>
    </xf>
    <xf numFmtId="0" fontId="18" fillId="0" borderId="12" xfId="0" applyFont="1" applyBorder="1" applyAlignment="1">
      <alignment horizontal="center" vertical="center"/>
    </xf>
    <xf numFmtId="1" fontId="19" fillId="0" borderId="6" xfId="0" applyNumberFormat="1" applyFont="1" applyBorder="1" applyAlignment="1">
      <alignment vertical="center" wrapText="1"/>
    </xf>
    <xf numFmtId="171" fontId="19" fillId="0" borderId="6" xfId="2" applyNumberFormat="1" applyFont="1" applyFill="1" applyBorder="1" applyAlignment="1">
      <alignment horizontal="right" vertical="center"/>
    </xf>
    <xf numFmtId="0" fontId="12" fillId="0" borderId="0" xfId="0" applyFont="1" applyAlignment="1">
      <alignment horizontal="left" vertical="top" wrapText="1"/>
    </xf>
    <xf numFmtId="167" fontId="15" fillId="0" borderId="8" xfId="0" applyNumberFormat="1" applyFont="1" applyBorder="1" applyAlignment="1">
      <alignment horizontal="left" vertical="center"/>
    </xf>
    <xf numFmtId="167" fontId="15" fillId="0" borderId="6" xfId="0" applyNumberFormat="1" applyFont="1" applyBorder="1" applyAlignment="1">
      <alignment horizontal="left" vertical="center"/>
    </xf>
    <xf numFmtId="167" fontId="15" fillId="0" borderId="7" xfId="0" applyNumberFormat="1" applyFont="1" applyBorder="1" applyAlignment="1">
      <alignment horizontal="left" vertical="center"/>
    </xf>
    <xf numFmtId="166" fontId="18" fillId="0" borderId="13" xfId="0" applyNumberFormat="1" applyFont="1" applyBorder="1" applyAlignment="1">
      <alignment horizontal="left" vertical="center"/>
    </xf>
    <xf numFmtId="166" fontId="18" fillId="0" borderId="9" xfId="0" applyNumberFormat="1" applyFont="1" applyBorder="1" applyAlignment="1">
      <alignment horizontal="left" vertical="center"/>
    </xf>
    <xf numFmtId="166" fontId="18" fillId="0" borderId="9" xfId="0" applyNumberFormat="1" applyFont="1" applyBorder="1" applyAlignment="1">
      <alignment horizontal="right" vertical="center" indent="1"/>
    </xf>
    <xf numFmtId="166" fontId="18" fillId="0" borderId="12" xfId="0" applyNumberFormat="1" applyFont="1" applyBorder="1" applyAlignment="1">
      <alignment horizontal="left" vertical="center"/>
    </xf>
    <xf numFmtId="44" fontId="18" fillId="0" borderId="0" xfId="0" applyNumberFormat="1" applyFont="1" applyAlignment="1">
      <alignment horizontal="right" vertical="center"/>
    </xf>
    <xf numFmtId="0" fontId="12" fillId="0" borderId="0" xfId="0" applyFont="1" applyAlignment="1">
      <alignment vertical="top" wrapText="1"/>
    </xf>
    <xf numFmtId="1" fontId="26" fillId="0" borderId="0" xfId="0" applyNumberFormat="1" applyFont="1" applyAlignment="1">
      <alignment horizontal="left" wrapText="1"/>
    </xf>
    <xf numFmtId="1" fontId="27" fillId="0" borderId="0" xfId="0" applyNumberFormat="1" applyFont="1" applyAlignment="1">
      <alignment horizontal="left" vertical="top" wrapText="1"/>
    </xf>
    <xf numFmtId="0" fontId="27" fillId="0" borderId="0" xfId="0" applyFont="1" applyAlignment="1">
      <alignment horizontal="left" vertical="top" wrapText="1"/>
    </xf>
    <xf numFmtId="44" fontId="20" fillId="0" borderId="0" xfId="0" applyNumberFormat="1" applyFont="1" applyAlignment="1">
      <alignment horizontal="center" vertical="center"/>
    </xf>
    <xf numFmtId="1" fontId="19" fillId="0" borderId="0" xfId="0" applyNumberFormat="1" applyFont="1" applyAlignment="1">
      <alignment horizontal="left" vertical="center"/>
    </xf>
    <xf numFmtId="0" fontId="19" fillId="0" borderId="0" xfId="0" applyFont="1" applyAlignment="1">
      <alignment horizontal="left" vertical="center"/>
    </xf>
    <xf numFmtId="166" fontId="18" fillId="0" borderId="0" xfId="0" applyNumberFormat="1" applyFont="1" applyAlignment="1">
      <alignment horizontal="right" vertical="center"/>
    </xf>
    <xf numFmtId="44" fontId="18" fillId="0" borderId="8" xfId="0" applyNumberFormat="1" applyFont="1" applyBorder="1" applyAlignment="1">
      <alignment horizontal="right" vertical="center"/>
    </xf>
    <xf numFmtId="44" fontId="18" fillId="0" borderId="6" xfId="0" applyNumberFormat="1" applyFont="1" applyBorder="1" applyAlignment="1">
      <alignment horizontal="right" vertical="center"/>
    </xf>
    <xf numFmtId="0" fontId="31" fillId="0" borderId="13" xfId="0" applyFont="1" applyBorder="1" applyAlignment="1">
      <alignment horizontal="left" vertical="center"/>
    </xf>
    <xf numFmtId="0" fontId="31" fillId="0" borderId="9" xfId="0" applyFont="1" applyBorder="1" applyAlignment="1">
      <alignment horizontal="left" vertical="center"/>
    </xf>
    <xf numFmtId="0" fontId="31" fillId="0" borderId="9" xfId="0" applyFont="1" applyBorder="1" applyAlignment="1">
      <alignment horizontal="right" vertical="center" indent="1"/>
    </xf>
    <xf numFmtId="0" fontId="31" fillId="0" borderId="12" xfId="0" applyFont="1" applyBorder="1" applyAlignment="1">
      <alignment horizontal="left" vertical="center"/>
    </xf>
    <xf numFmtId="1" fontId="27" fillId="0" borderId="0" xfId="0" applyNumberFormat="1" applyFont="1" applyAlignment="1">
      <alignment horizontal="left" vertical="top"/>
    </xf>
    <xf numFmtId="0" fontId="19" fillId="0" borderId="0" xfId="0" applyFont="1" applyBorder="1" applyAlignment="1">
      <alignment horizontal="center" vertical="center"/>
    </xf>
    <xf numFmtId="166" fontId="19" fillId="0" borderId="0" xfId="0" applyNumberFormat="1" applyFont="1" applyBorder="1" applyAlignment="1">
      <alignment horizontal="left" vertical="center" wrapText="1"/>
    </xf>
    <xf numFmtId="166" fontId="19" fillId="0" borderId="0" xfId="0" applyNumberFormat="1" applyFont="1" applyBorder="1" applyAlignment="1">
      <alignment horizontal="center" vertical="center"/>
    </xf>
    <xf numFmtId="3" fontId="19" fillId="0" borderId="0" xfId="0" applyNumberFormat="1" applyFont="1" applyBorder="1" applyAlignment="1">
      <alignment horizontal="center" vertical="center"/>
    </xf>
    <xf numFmtId="44" fontId="20" fillId="0" borderId="0" xfId="0" applyNumberFormat="1" applyFont="1" applyBorder="1" applyAlignment="1">
      <alignment horizontal="left" vertical="center"/>
    </xf>
    <xf numFmtId="166" fontId="19" fillId="0" borderId="0" xfId="0" applyNumberFormat="1" applyFont="1" applyAlignment="1">
      <alignment horizontal="center" vertical="center"/>
    </xf>
    <xf numFmtId="166" fontId="19" fillId="0" borderId="0" xfId="0" applyNumberFormat="1" applyFont="1" applyAlignment="1">
      <alignment horizontal="left" vertical="center" wrapText="1"/>
    </xf>
    <xf numFmtId="0" fontId="26" fillId="0" borderId="0" xfId="0" applyFont="1" applyAlignment="1">
      <alignment horizontal="left" vertical="top" wrapText="1"/>
    </xf>
  </cellXfs>
  <cellStyles count="10">
    <cellStyle name="Comma" xfId="1" builtinId="3"/>
    <cellStyle name="Comma 2" xfId="2" xr:uid="{35695060-C7A7-440B-ADC3-918CBA12ECBB}"/>
    <cellStyle name="Comma 2 2" xfId="3" xr:uid="{AA2FA57F-DABB-4EDD-AEF1-76390E40CD52}"/>
    <cellStyle name="Comma 3" xfId="4" xr:uid="{9BDA5DF9-C926-45F6-87F3-77C12D3E8A5D}"/>
    <cellStyle name="Currency" xfId="5" builtinId="4"/>
    <cellStyle name="Currency 2" xfId="6" xr:uid="{0C2E2FCA-B100-4499-B66C-B7C13A287996}"/>
    <cellStyle name="Currency 3" xfId="7" xr:uid="{786B45FA-896B-4930-BFA6-983DA3C3CEEF}"/>
    <cellStyle name="Normal" xfId="0" builtinId="0"/>
    <cellStyle name="Normal 2" xfId="8" xr:uid="{89E7C88B-73C0-4F15-9FFB-296FC96ECAF8}"/>
    <cellStyle name="Normal 3" xfId="9" xr:uid="{2B025DBB-5B91-4534-85AD-29F4FC98639C}"/>
  </cellStyles>
  <dxfs count="70">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numFmt numFmtId="0" formatCode="General"/>
    </dxf>
    <dxf>
      <font>
        <b val="0"/>
        <i val="0"/>
        <strike val="0"/>
        <condense val="0"/>
        <extend val="0"/>
        <outline val="0"/>
        <shadow val="0"/>
        <u val="none"/>
        <vertAlign val="baseline"/>
        <sz val="10"/>
        <color auto="1"/>
        <name val="Arial"/>
        <family val="2"/>
        <scheme val="none"/>
      </font>
    </dxf>
    <dxf>
      <numFmt numFmtId="1" formatCode="0"/>
    </dxf>
    <dxf>
      <numFmt numFmtId="1" formatCode="0"/>
    </dxf>
    <dxf>
      <numFmt numFmtId="1" formatCode="0"/>
    </dxf>
    <dxf>
      <numFmt numFmtId="1" formatCode="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0" formatCode="Genera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dxf>
    <dxf>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2" formatCode="0.00"/>
    </dxf>
    <dxf>
      <numFmt numFmtId="14" formatCode="0.00%"/>
    </dxf>
    <dxf>
      <numFmt numFmtId="14" formatCode="0.00%"/>
    </dxf>
    <dxf>
      <numFmt numFmtId="14"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0" formatCode="General"/>
    </dxf>
    <dxf>
      <numFmt numFmtId="0" formatCode="General"/>
    </dxf>
    <dxf>
      <numFmt numFmtId="0" formatCode="General"/>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0" formatCode="General"/>
    </dxf>
    <dxf>
      <numFmt numFmtId="2"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dxf>
    <dxf>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2" formatCode="0.00"/>
    </dxf>
    <dxf>
      <numFmt numFmtId="1" formatCode="0"/>
    </dxf>
    <dxf>
      <numFmt numFmtId="14" formatCode="0.00%"/>
    </dxf>
    <dxf>
      <numFmt numFmtId="14" formatCode="0.00%"/>
    </dxf>
    <dxf>
      <numFmt numFmtId="14" formatCode="0.00%"/>
    </dxf>
    <dxf>
      <numFmt numFmtId="0" formatCode="General"/>
    </dxf>
    <dxf>
      <numFmt numFmtId="2" formatCode="0.00"/>
    </dxf>
    <dxf>
      <numFmt numFmtId="2" formatCode="0.00"/>
    </dxf>
    <dxf>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el Gerick" refreshedDate="45810.652218402778" createdVersion="1" refreshedVersion="4" recordCount="21" upgradeOnRefresh="1" xr:uid="{97460FD6-6510-4FD6-862E-68CF7D6F0F2F}">
  <cacheSource type="worksheet">
    <worksheetSource ref="A1:V22" sheet="WWTR TABLE.1"/>
  </cacheSource>
  <cacheFields count="22">
    <cacheField name="Status" numFmtId="0">
      <sharedItems containsSemiMixedTypes="0" containsString="0" containsNumber="1" containsInteger="1" minValue="0" maxValue="2"/>
    </cacheField>
    <cacheField name="Name" numFmtId="0">
      <sharedItems/>
    </cacheField>
    <cacheField name="Description" numFmtId="0">
      <sharedItems/>
    </cacheField>
    <cacheField name="Style" numFmtId="0">
      <sharedItems/>
    </cacheField>
    <cacheField name="Shape" numFmtId="0">
      <sharedItems/>
    </cacheField>
    <cacheField name="Inner Diameter" numFmtId="0">
      <sharedItems count="2">
        <s v="8.000&quot;"/>
        <s v="12.000&quot;"/>
      </sharedItems>
    </cacheField>
    <cacheField name="Reference Alignment" numFmtId="0">
      <sharedItems count="7">
        <s v="WWTR LINE L"/>
        <s v="WWTR LINE J"/>
        <s v="WWTR LINE F"/>
        <s v="WWTR LINE E"/>
        <s v="WWTR LINE D"/>
        <s v="WWTR LINE C"/>
        <s v="WWTR LINE A"/>
      </sharedItems>
    </cacheField>
    <cacheField name="Start Station" numFmtId="0">
      <sharedItems containsNonDate="0" containsString="0" containsBlank="1"/>
    </cacheField>
    <cacheField name="End Station" numFmtId="0">
      <sharedItems containsNonDate="0" containsString="0" containsBlank="1"/>
    </cacheField>
    <cacheField name="Reference Surface" numFmtId="0">
      <sharedItems/>
    </cacheField>
    <cacheField name="Slope (Hold Start)" numFmtId="0">
      <sharedItems containsSemiMixedTypes="0" containsString="0" containsNumber="1" minValue="-5.4000000000000003E-3" maxValue="0.03"/>
    </cacheField>
    <cacheField name="Slope (Hold End)" numFmtId="0">
      <sharedItems containsSemiMixedTypes="0" containsString="0" containsNumber="1" minValue="-0.03" maxValue="5.4000000000000003E-3"/>
    </cacheField>
    <cacheField name="Slope" numFmtId="0">
      <sharedItems containsSemiMixedTypes="0" containsString="0" containsNumber="1" minValue="3.0000000000000001E-3" maxValue="0.03"/>
    </cacheField>
    <cacheField name="Start Structure" numFmtId="0">
      <sharedItems/>
    </cacheField>
    <cacheField name="Start Crown Elevation" numFmtId="0">
      <sharedItems containsSemiMixedTypes="0" containsString="0" containsNumber="1" minValue="619.54999999999995" maxValue="644.16700000000003"/>
    </cacheField>
    <cacheField name="End Structure" numFmtId="0">
      <sharedItems/>
    </cacheField>
    <cacheField name="End Crown Elevation" numFmtId="0">
      <sharedItems containsSemiMixedTypes="0" containsString="0" containsNumber="1" minValue="620.57000000000005" maxValue="649.84699999999998"/>
    </cacheField>
    <cacheField name="2D Length" numFmtId="0">
      <sharedItems containsSemiMixedTypes="0" containsString="0" containsNumber="1" minValue="35" maxValue="455.01900000000001"/>
    </cacheField>
    <cacheField name="Minimum Cover" numFmtId="0">
      <sharedItems containsSemiMixedTypes="0" containsString="0" containsNumber="1" minValue="0" maxValue="13.509"/>
    </cacheField>
    <cacheField name="Maximum Cover" numFmtId="0">
      <sharedItems containsSemiMixedTypes="0" containsString="0" containsNumber="1" minValue="0" maxValue="17.916"/>
    </cacheField>
    <cacheField name="Start Cover" numFmtId="0">
      <sharedItems containsSemiMixedTypes="0" containsString="0" containsNumber="1" minValue="6.3339999999999996" maxValue="14.265000000000001"/>
    </cacheField>
    <cacheField name="End Cover" numFmtId="0">
      <sharedItems containsSemiMixedTypes="0" containsString="0" containsNumber="1" minValue="-0.35699999999999998" maxValue="17.91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el Gerick" refreshedDate="45811.56229490741" createdVersion="1" refreshedVersion="4" recordCount="36" upgradeOnRefresh="1" xr:uid="{95E6233A-DAD4-462F-857F-B877B2D479B1}">
  <cacheSource type="worksheet">
    <worksheetSource name="Table8"/>
  </cacheSource>
  <cacheFields count="7">
    <cacheField name="Status" numFmtId="0">
      <sharedItems containsSemiMixedTypes="0" containsString="0" containsNumber="1" containsInteger="1" minValue="0" maxValue="2"/>
    </cacheField>
    <cacheField name="Name" numFmtId="0">
      <sharedItems/>
    </cacheField>
    <cacheField name="Description" numFmtId="0">
      <sharedItems count="4">
        <s v="Ductile Iron Pipe"/>
        <s v="PVC Pipe"/>
        <s v="SLEEVE 4&quot; PVC"/>
        <s v="PVC SLEEVE" u="1"/>
      </sharedItems>
    </cacheField>
    <cacheField name="Style" numFmtId="0">
      <sharedItems/>
    </cacheField>
    <cacheField name="Inner Diameter" numFmtId="0">
      <sharedItems count="3">
        <s v="8.000&quot;"/>
        <s v="2.000&quot;"/>
        <s v="4.000&quot;"/>
      </sharedItems>
    </cacheField>
    <cacheField name="Reference Alignment" numFmtId="0">
      <sharedItems count="8">
        <s v="WATER LINE C"/>
        <s v="WATER LINE G"/>
        <s v="WATER LINE D"/>
        <s v="WATER LINE A"/>
        <s v="WATER LINE F"/>
        <s v="WATER LINE E"/>
        <s v="WATER LINE H"/>
        <s v="WATER LINE B"/>
      </sharedItems>
    </cacheField>
    <cacheField name="2D Length" numFmtId="0">
      <sharedItems containsSemiMixedTypes="0" containsString="0" containsNumber="1" minValue="7.6029999999999998" maxValue="54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n v="1"/>
    <s v="Pipe L3"/>
    <s v="PVC Pipe"/>
    <s v="WWTR-PROP"/>
    <s v="Circular"/>
    <x v="0"/>
    <x v="0"/>
    <m/>
    <m/>
    <s v="337.101 FG"/>
    <n v="0.03"/>
    <n v="-0.03"/>
    <n v="0.03"/>
    <s v="MH K1"/>
    <n v="620.66999999999996"/>
    <s v="MH L1"/>
    <n v="632.91"/>
    <n v="408"/>
    <n v="6.4340000000000002"/>
    <n v="11.686"/>
    <n v="11.686"/>
    <n v="6.4340000000000002"/>
  </r>
  <r>
    <n v="1"/>
    <s v="Pipe L2"/>
    <s v="PVC Pipe"/>
    <s v="WWTR-PROP"/>
    <s v="Circular"/>
    <x v="0"/>
    <x v="0"/>
    <m/>
    <m/>
    <s v="337.101 FG"/>
    <n v="0.02"/>
    <n v="-0.02"/>
    <n v="0.02"/>
    <s v="MH L1"/>
    <n v="633.01"/>
    <s v="MH L2"/>
    <n v="641.04999999999995"/>
    <n v="402"/>
    <n v="6.3339999999999996"/>
    <n v="7.1669999999999998"/>
    <n v="6.3339999999999996"/>
    <n v="7.1669999999999998"/>
  </r>
  <r>
    <n v="1"/>
    <s v="Pipe L 4"/>
    <s v="PVC Pipe"/>
    <s v="WWTR-PROP"/>
    <s v="Circular"/>
    <x v="0"/>
    <x v="0"/>
    <m/>
    <m/>
    <s v="337.101 FG"/>
    <n v="2.3699999999999999E-2"/>
    <n v="-2.3699999999999999E-2"/>
    <n v="2.3699999999999999E-2"/>
    <s v="MH L2"/>
    <n v="641.14700000000005"/>
    <s v="Structure - (136)"/>
    <n v="641.97799999999995"/>
    <n v="35"/>
    <n v="7.07"/>
    <n v="8.625"/>
    <n v="7.07"/>
    <n v="8.625"/>
  </r>
  <r>
    <n v="1"/>
    <s v="Pipe L 2"/>
    <s v="PVC Pipe"/>
    <s v="WWTR-PROP"/>
    <s v="Circular"/>
    <x v="0"/>
    <x v="0"/>
    <m/>
    <m/>
    <s v="337.101 FG"/>
    <n v="4.0000000000000001E-3"/>
    <n v="-4.0000000000000001E-3"/>
    <n v="4.0000000000000001E-3"/>
    <s v="Structure - (131)"/>
    <n v="619.61500000000001"/>
    <s v="MH K1"/>
    <n v="620.57000000000005"/>
    <n v="238.86699999999999"/>
    <n v="11.598000000000001"/>
    <n v="12.705"/>
    <n v="11.598000000000001"/>
    <n v="11.785"/>
  </r>
  <r>
    <n v="1"/>
    <s v="Pipe J2"/>
    <s v="PVC Pipe"/>
    <s v="WWTR-PROP"/>
    <s v="Circular"/>
    <x v="0"/>
    <x v="1"/>
    <m/>
    <m/>
    <s v="337.101 FG"/>
    <n v="1.4200000000000001E-2"/>
    <n v="-1.4200000000000001E-2"/>
    <n v="1.4200000000000001E-2"/>
    <s v="MH J1"/>
    <n v="644.16700000000003"/>
    <s v="MH J2"/>
    <n v="649.84699999999998"/>
    <n v="400"/>
    <n v="4.1790000000000003"/>
    <n v="8.266"/>
    <n v="11.879"/>
    <n v="-0.35699999999999998"/>
  </r>
  <r>
    <n v="0"/>
    <s v="Pipe J1"/>
    <s v="PVC Pipe"/>
    <s v="WWTR-PROP"/>
    <s v="Circular"/>
    <x v="0"/>
    <x v="1"/>
    <m/>
    <m/>
    <s v="337.101 FG"/>
    <n v="1.4200000000000001E-2"/>
    <n v="-1.4200000000000001E-2"/>
    <n v="1.4200000000000001E-2"/>
    <s v="DROP MH C6"/>
    <n v="638.37699999999995"/>
    <s v="MH J1"/>
    <n v="644.06700000000001"/>
    <n v="400"/>
    <n v="0"/>
    <n v="0"/>
    <n v="12.323"/>
    <n v="11.978999999999999"/>
  </r>
  <r>
    <n v="1"/>
    <s v="Pipe F1"/>
    <s v="PVC Pipe"/>
    <s v="WWTR-PROP"/>
    <s v="Circular"/>
    <x v="0"/>
    <x v="2"/>
    <m/>
    <m/>
    <s v="337.101 FG"/>
    <n v="1.67E-2"/>
    <n v="-1.67E-2"/>
    <n v="1.67E-2"/>
    <s v="DROP MH C3"/>
    <n v="641.85199999999998"/>
    <s v="MH F0"/>
    <n v="642.68399999999997"/>
    <n v="49.853000000000002"/>
    <n v="7.31"/>
    <n v="7.3819999999999997"/>
    <n v="7.31"/>
    <n v="7.3819999999999997"/>
  </r>
  <r>
    <n v="1"/>
    <s v="Pipe E3"/>
    <s v="PVC Pipe"/>
    <s v="WWTR-PROP"/>
    <s v="Circular"/>
    <x v="0"/>
    <x v="3"/>
    <m/>
    <m/>
    <s v="337.101 FG"/>
    <n v="0.02"/>
    <n v="-0.02"/>
    <n v="0.02"/>
    <s v="MH E2"/>
    <n v="637.55600000000004"/>
    <s v="Structure - (99)"/>
    <n v="638.25599999999997"/>
    <n v="35"/>
    <n v="8.907"/>
    <n v="9.7029999999999994"/>
    <n v="8.907"/>
    <n v="-0.35699999999999998"/>
  </r>
  <r>
    <n v="1"/>
    <s v="Pipe E2"/>
    <s v="PVC Pipe"/>
    <s v="WWTR-PROP"/>
    <s v="Circular"/>
    <x v="0"/>
    <x v="3"/>
    <m/>
    <m/>
    <s v="337.101 FG"/>
    <n v="0.02"/>
    <n v="-0.02"/>
    <n v="0.02"/>
    <s v="DROP MH E1"/>
    <n v="629.35599999999999"/>
    <s v="MH E2"/>
    <n v="637.45600000000002"/>
    <n v="405"/>
    <n v="9.0069999999999997"/>
    <n v="9.59"/>
    <n v="9.59"/>
    <n v="9.0069999999999997"/>
  </r>
  <r>
    <n v="1"/>
    <s v="Pipe E1"/>
    <s v="PVC Pipe"/>
    <s v="WWTR-PROP"/>
    <s v="Circular"/>
    <x v="0"/>
    <x v="3"/>
    <m/>
    <m/>
    <s v="337.101 FG"/>
    <n v="4.0000000000000001E-3"/>
    <n v="-4.0000000000000001E-3"/>
    <n v="4.0000000000000001E-3"/>
    <s v="Structure - (19)"/>
    <n v="619.54999999999995"/>
    <s v="DROP MH E1"/>
    <n v="621.03"/>
    <n v="370"/>
    <n v="12.736000000000001"/>
    <n v="17.916"/>
    <n v="12.736000000000001"/>
    <n v="17.916"/>
  </r>
  <r>
    <n v="1"/>
    <s v="Pipe D3"/>
    <s v="PVC Pipe"/>
    <s v="WWTR-PROP"/>
    <s v="Circular"/>
    <x v="0"/>
    <x v="4"/>
    <m/>
    <m/>
    <s v="337.101 FG"/>
    <n v="0.02"/>
    <n v="-0.02"/>
    <n v="0.02"/>
    <s v="MH D2"/>
    <n v="636.58000000000004"/>
    <s v="Structure - (94)"/>
    <n v="637.28"/>
    <n v="35"/>
    <n v="6.8730000000000002"/>
    <n v="7.4770000000000003"/>
    <n v="7.4770000000000003"/>
    <n v="-0.35699999999999998"/>
  </r>
  <r>
    <n v="1"/>
    <s v="Pipe D2"/>
    <s v="PVC Pipe"/>
    <s v="WWTR-PROP"/>
    <s v="Circular"/>
    <x v="0"/>
    <x v="4"/>
    <m/>
    <m/>
    <s v="337.101 FG"/>
    <n v="2.3400000000000001E-2"/>
    <n v="-2.3400000000000001E-2"/>
    <n v="2.3400000000000001E-2"/>
    <s v="DROP MH D1"/>
    <n v="627.00400000000002"/>
    <s v="MH D2"/>
    <n v="636.48"/>
    <n v="405"/>
    <n v="7.577"/>
    <n v="7.976"/>
    <n v="7.976"/>
    <n v="7.577"/>
  </r>
  <r>
    <n v="1"/>
    <s v="Pipe D1"/>
    <s v="PVC Pipe"/>
    <s v="WWTR-PROP"/>
    <s v="Circular"/>
    <x v="0"/>
    <x v="4"/>
    <m/>
    <m/>
    <s v="337.101 FG"/>
    <n v="4.0000000000000001E-3"/>
    <n v="-4.0000000000000001E-3"/>
    <n v="4.0000000000000001E-3"/>
    <s v="Structure - (20)"/>
    <n v="619.89700000000005"/>
    <s v="DROP MH D1"/>
    <n v="621.37699999999995"/>
    <n v="370.01900000000001"/>
    <n v="9.5340000000000007"/>
    <n v="13.603999999999999"/>
    <n v="9.5340000000000007"/>
    <n v="13.603999999999999"/>
  </r>
  <r>
    <n v="1"/>
    <s v="Pipe C7"/>
    <s v="PVC Pipe"/>
    <s v="WWTR-PROP"/>
    <s v="Circular"/>
    <x v="0"/>
    <x v="5"/>
    <m/>
    <m/>
    <s v="337.101 FG"/>
    <n v="0.01"/>
    <n v="-0.01"/>
    <n v="0.01"/>
    <s v="DROP MH C6"/>
    <n v="642.70699999999999"/>
    <s v="STRUCTURE"/>
    <n v="643.05700000000002"/>
    <n v="35"/>
    <n v="6.2889999999999997"/>
    <n v="8.5779999999999994"/>
    <n v="7.9930000000000003"/>
    <n v="-0.35699999999999998"/>
  </r>
  <r>
    <n v="1"/>
    <s v="Pipe C6"/>
    <s v="PVC Pipe"/>
    <s v="WWTR-PROP"/>
    <s v="Circular"/>
    <x v="0"/>
    <x v="5"/>
    <m/>
    <m/>
    <s v="337.101 FG"/>
    <n v="3.3999999999999998E-3"/>
    <n v="-3.3999999999999998E-3"/>
    <n v="3.3999999999999998E-3"/>
    <s v="MH C5"/>
    <n v="637.29100000000005"/>
    <s v="DROP MH C6"/>
    <n v="638.27700000000004"/>
    <n v="290"/>
    <n v="11.324"/>
    <n v="13.105"/>
    <n v="11.872"/>
    <n v="12.423"/>
  </r>
  <r>
    <n v="0"/>
    <s v="Pipe C5"/>
    <s v="PVC Pipe"/>
    <s v="WWTR-PROP"/>
    <s v="Circular"/>
    <x v="0"/>
    <x v="5"/>
    <m/>
    <m/>
    <s v="337.101 FG"/>
    <n v="3.3999999999999998E-3"/>
    <n v="-3.3999999999999998E-3"/>
    <n v="3.3999999999999998E-3"/>
    <s v="MH C4"/>
    <n v="636.01700000000005"/>
    <s v="MH C5"/>
    <n v="637.19000000000005"/>
    <n v="345.14699999999999"/>
    <n v="8.6760000000000002"/>
    <n v="11.972"/>
    <n v="8.7200000000000006"/>
    <n v="11.972"/>
  </r>
  <r>
    <n v="1"/>
    <s v="Pipe C4"/>
    <s v="PVC Pipe"/>
    <s v="WWTR-PROP"/>
    <s v="Circular"/>
    <x v="0"/>
    <x v="5"/>
    <m/>
    <m/>
    <s v="337.101 FG"/>
    <n v="3.5000000000000001E-3"/>
    <n v="-3.5000000000000001E-3"/>
    <n v="3.5000000000000001E-3"/>
    <s v="DROP MH C3"/>
    <n v="634.89700000000005"/>
    <s v="MH C4"/>
    <n v="635.91700000000003"/>
    <n v="290"/>
    <n v="8.8160000000000007"/>
    <n v="14.265000000000001"/>
    <n v="14.265000000000001"/>
    <n v="8.82"/>
  </r>
  <r>
    <n v="1"/>
    <s v="Pipe C3"/>
    <s v="PVC Pipe"/>
    <s v="WWTR-PROP"/>
    <s v="Circular"/>
    <x v="0"/>
    <x v="5"/>
    <m/>
    <m/>
    <s v="337.101 FG"/>
    <n v="3.5000000000000001E-3"/>
    <n v="-3.5000000000000001E-3"/>
    <n v="3.5000000000000001E-3"/>
    <s v="MH C2"/>
    <n v="633.24699999999996"/>
    <s v="DROP MH C3"/>
    <n v="634.80700000000002"/>
    <n v="445"/>
    <n v="13.509"/>
    <n v="16.393000000000001"/>
    <n v="13.509"/>
    <n v="14.355"/>
  </r>
  <r>
    <n v="1"/>
    <s v="Pipe C2"/>
    <s v="PVC Pipe"/>
    <s v="WWTR-PROP"/>
    <s v="Circular"/>
    <x v="0"/>
    <x v="5"/>
    <m/>
    <m/>
    <s v="337.101 FG"/>
    <n v="3.5000000000000001E-3"/>
    <n v="-3.5000000000000001E-3"/>
    <n v="3.5000000000000001E-3"/>
    <s v="DROP MH C1"/>
    <n v="631.58699999999999"/>
    <s v="MH C2"/>
    <n v="633.14700000000005"/>
    <n v="445"/>
    <n v="7.7030000000000003"/>
    <n v="13.609"/>
    <n v="7.7030000000000003"/>
    <n v="13.609"/>
  </r>
  <r>
    <n v="2"/>
    <s v="Pipe C 1"/>
    <s v="PVC Pipe"/>
    <s v="WWTR-PROP"/>
    <s v="Circular"/>
    <x v="1"/>
    <x v="5"/>
    <m/>
    <m/>
    <s v="337.101 FG"/>
    <n v="3.0000000000000001E-3"/>
    <n v="-3.0000000000000001E-3"/>
    <n v="3.0000000000000001E-3"/>
    <s v="Structure - (28)"/>
    <n v="621.93499999999995"/>
    <s v="DROP MH C1"/>
    <n v="623.29999999999995"/>
    <n v="455.01900000000001"/>
    <n v="10.803000000000001"/>
    <n v="15.99"/>
    <n v="10.803000000000001"/>
    <n v="15.99"/>
  </r>
  <r>
    <n v="1"/>
    <s v="Pipe A1"/>
    <s v="PVC Pipe"/>
    <s v="WWTR-PROP"/>
    <s v="Circular"/>
    <x v="0"/>
    <x v="6"/>
    <m/>
    <m/>
    <s v="337.101 FG"/>
    <n v="-5.4000000000000003E-3"/>
    <n v="5.4000000000000003E-3"/>
    <n v="5.4000000000000003E-3"/>
    <s v="MH C4"/>
    <n v="637.01300000000003"/>
    <s v="Structure - (75)"/>
    <n v="636.43700000000001"/>
    <n v="106.754"/>
    <n v="7.4489999999999998"/>
    <n v="7.7240000000000002"/>
    <n v="7.7240000000000002"/>
    <n v="7.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n v="2"/>
    <s v="LINE C XING"/>
    <x v="0"/>
    <s v="WATR-PROP [DI]"/>
    <x v="0"/>
    <x v="0"/>
    <n v="57"/>
  </r>
  <r>
    <n v="2"/>
    <s v="LINE C XING 2"/>
    <x v="0"/>
    <s v="WATR-PROP [DI]"/>
    <x v="0"/>
    <x v="1"/>
    <n v="57"/>
  </r>
  <r>
    <n v="2"/>
    <s v="LINE F XING"/>
    <x v="0"/>
    <s v="WATR-PROP [DI]"/>
    <x v="0"/>
    <x v="2"/>
    <n v="57.073999999999998"/>
  </r>
  <r>
    <n v="1"/>
    <s v="LINE I XING"/>
    <x v="0"/>
    <s v="WATR-PROP [DI]"/>
    <x v="0"/>
    <x v="3"/>
    <n v="60"/>
  </r>
  <r>
    <n v="2"/>
    <s v="Pipe - (42)"/>
    <x v="0"/>
    <s v="WATR-PROP [DI]"/>
    <x v="0"/>
    <x v="2"/>
    <n v="60"/>
  </r>
  <r>
    <n v="2"/>
    <s v="Pipe - (45)"/>
    <x v="0"/>
    <s v="WATR-PROP [DI]"/>
    <x v="0"/>
    <x v="4"/>
    <n v="65"/>
  </r>
  <r>
    <n v="2"/>
    <s v="Pipe - (46)"/>
    <x v="0"/>
    <s v="WATR-PROP [DI]"/>
    <x v="0"/>
    <x v="5"/>
    <n v="65"/>
  </r>
  <r>
    <n v="1"/>
    <s v="Pipe - (79)"/>
    <x v="0"/>
    <s v="WATR-PROP [DI]"/>
    <x v="0"/>
    <x v="6"/>
    <n v="65"/>
  </r>
  <r>
    <n v="1"/>
    <s v="Pipe - (67)"/>
    <x v="1"/>
    <s v="WATR-PROP [PVC]"/>
    <x v="0"/>
    <x v="1"/>
    <n v="113"/>
  </r>
  <r>
    <n v="2"/>
    <s v="Pipe - (30)"/>
    <x v="1"/>
    <s v="WATR-PROP [PVC]"/>
    <x v="0"/>
    <x v="0"/>
    <n v="288.14699999999999"/>
  </r>
  <r>
    <n v="2"/>
    <s v="Pipe - (31)"/>
    <x v="1"/>
    <s v="WATR-PROP [PVC]"/>
    <x v="0"/>
    <x v="7"/>
    <n v="290"/>
  </r>
  <r>
    <n v="2"/>
    <s v="Pipe - (32)"/>
    <x v="1"/>
    <s v="WATR-PROP [PVC]"/>
    <x v="0"/>
    <x v="0"/>
    <n v="290"/>
  </r>
  <r>
    <n v="1"/>
    <s v="Pipe - (33)"/>
    <x v="1"/>
    <s v="WATR-PROP [PVC]"/>
    <x v="0"/>
    <x v="0"/>
    <n v="76.852999999999994"/>
  </r>
  <r>
    <n v="1"/>
    <s v="Pipe - (35)"/>
    <x v="1"/>
    <s v="WATR-PROP [PVC]"/>
    <x v="0"/>
    <x v="2"/>
    <n v="419.92599999999999"/>
  </r>
  <r>
    <n v="1"/>
    <s v="Pipe - (36)"/>
    <x v="1"/>
    <s v="WATR-PROP [PVC]"/>
    <x v="0"/>
    <x v="2"/>
    <n v="410"/>
  </r>
  <r>
    <n v="1"/>
    <s v="Pipe - (37)"/>
    <x v="1"/>
    <s v="WATR-PROP [PVC]"/>
    <x v="0"/>
    <x v="2"/>
    <n v="430"/>
  </r>
  <r>
    <n v="1"/>
    <s v="Pipe - (38)"/>
    <x v="1"/>
    <s v="WATR-PROP [PVC]"/>
    <x v="0"/>
    <x v="5"/>
    <n v="375"/>
  </r>
  <r>
    <n v="1"/>
    <s v="Pipe - (39)"/>
    <x v="1"/>
    <s v="WATR-PROP [PVC]"/>
    <x v="0"/>
    <x v="5"/>
    <n v="375"/>
  </r>
  <r>
    <n v="1"/>
    <s v="Pipe - (40)"/>
    <x v="1"/>
    <s v="WATR-PROP [PVC]"/>
    <x v="0"/>
    <x v="4"/>
    <n v="374.15699999999998"/>
  </r>
  <r>
    <n v="1"/>
    <s v="Pipe - (41)"/>
    <x v="1"/>
    <s v="WATR-PROP [PVC]"/>
    <x v="0"/>
    <x v="4"/>
    <n v="375"/>
  </r>
  <r>
    <n v="2"/>
    <s v="Pipe - (66)"/>
    <x v="1"/>
    <s v="WATR-PROP [PVC]"/>
    <x v="0"/>
    <x v="1"/>
    <n v="549"/>
  </r>
  <r>
    <n v="2"/>
    <s v="Pipe - (68)"/>
    <x v="1"/>
    <s v="WATR-PROP [PVC]"/>
    <x v="0"/>
    <x v="6"/>
    <n v="191.012"/>
  </r>
  <r>
    <n v="1"/>
    <s v="Pipe - (69)"/>
    <x v="1"/>
    <s v="WATR-PROP [PVC]"/>
    <x v="0"/>
    <x v="6"/>
    <n v="33.923999999999999"/>
  </r>
  <r>
    <n v="1"/>
    <s v="Pipe - (70)"/>
    <x v="1"/>
    <s v="WATR-PROP [PVC]"/>
    <x v="0"/>
    <x v="6"/>
    <n v="45.823999999999998"/>
  </r>
  <r>
    <n v="2"/>
    <s v="Pipe - (71)"/>
    <x v="1"/>
    <s v="WATR-PROP [PVC]"/>
    <x v="0"/>
    <x v="6"/>
    <n v="65.114999999999995"/>
  </r>
  <r>
    <n v="1"/>
    <s v="Pipe - (72)"/>
    <x v="1"/>
    <s v="WATR-PROP [PVC]"/>
    <x v="0"/>
    <x v="6"/>
    <n v="51.588999999999999"/>
  </r>
  <r>
    <n v="1"/>
    <s v="Pipe - (73)"/>
    <x v="1"/>
    <s v="WATR-PROP [PVC]"/>
    <x v="0"/>
    <x v="6"/>
    <n v="353.16699999999997"/>
  </r>
  <r>
    <n v="2"/>
    <s v="Pipe - (78)"/>
    <x v="1"/>
    <s v="WATR-PROP [PVC]"/>
    <x v="0"/>
    <x v="6"/>
    <n v="370"/>
  </r>
  <r>
    <n v="1"/>
    <s v="Pipe - (191)"/>
    <x v="1"/>
    <s v="WATR-PROP [PVC]"/>
    <x v="1"/>
    <x v="0"/>
    <n v="14.393000000000001"/>
  </r>
  <r>
    <n v="1"/>
    <s v="Pipe - (192)"/>
    <x v="1"/>
    <s v="WATR-PROP [PVC]"/>
    <x v="1"/>
    <x v="0"/>
    <n v="16.393000000000001"/>
  </r>
  <r>
    <n v="1"/>
    <s v="Pipe - (193)"/>
    <x v="1"/>
    <s v="WATR-PROP [PVC]"/>
    <x v="1"/>
    <x v="0"/>
    <n v="20.125"/>
  </r>
  <r>
    <n v="1"/>
    <s v="Pipe - (193) (1)"/>
    <x v="1"/>
    <s v="WATR-PROP [PVC]"/>
    <x v="1"/>
    <x v="0"/>
    <n v="24.686"/>
  </r>
  <r>
    <n v="1"/>
    <s v="Pipe - (195)"/>
    <x v="1"/>
    <s v="WATR-PROP [PVC]"/>
    <x v="1"/>
    <x v="0"/>
    <n v="20.126000000000001"/>
  </r>
  <r>
    <n v="0"/>
    <s v="Pipe - (196)"/>
    <x v="1"/>
    <s v="WATR-PROP [PVC]"/>
    <x v="0"/>
    <x v="3"/>
    <n v="202"/>
  </r>
  <r>
    <n v="2"/>
    <s v="Pipe - (197)"/>
    <x v="1"/>
    <s v="WATR-PROP [PVC]"/>
    <x v="0"/>
    <x v="7"/>
    <n v="7.6029999999999998"/>
  </r>
  <r>
    <n v="2"/>
    <s v="SLEEVE"/>
    <x v="2"/>
    <s v="WATR-PROP [PVC]"/>
    <x v="2"/>
    <x v="1"/>
    <n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5CF2B0-97DA-44D1-8F4F-82CA1BE900F5}" name="PivotTable1" cacheId="0"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Y1:AB10" firstHeaderRow="1" firstDataRow="2" firstDataCol="1"/>
  <pivotFields count="22">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Col" compact="0" outline="0" showAll="0" includeNewItemsInFilter="1">
      <items count="3">
        <item x="1"/>
        <item x="0"/>
        <item t="default"/>
      </items>
    </pivotField>
    <pivotField axis="axisRow" compact="0" outline="0" showAll="0" includeNewItemsInFilter="1">
      <items count="8">
        <item x="6"/>
        <item x="5"/>
        <item x="4"/>
        <item x="3"/>
        <item x="2"/>
        <item x="1"/>
        <item x="0"/>
        <item t="default"/>
      </items>
    </pivotField>
    <pivotField compact="0" outline="0" showAll="0" includeNewItemsInFilter="1"/>
    <pivotField compact="0" outline="0" showAll="0" includeNewItemsInFilter="1"/>
    <pivotField compact="0" outline="0" showAll="0" includeNewItemsInFilter="1"/>
    <pivotField compact="0" numFmtId="10" outline="0" showAll="0" includeNewItemsInFilter="1"/>
    <pivotField compact="0" numFmtId="10" outline="0" showAll="0" includeNewItemsInFilter="1"/>
    <pivotField compact="0" numFmtId="1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s>
  <rowFields count="1">
    <field x="6"/>
  </rowFields>
  <rowItems count="8">
    <i>
      <x/>
    </i>
    <i>
      <x v="1"/>
    </i>
    <i>
      <x v="2"/>
    </i>
    <i>
      <x v="3"/>
    </i>
    <i>
      <x v="4"/>
    </i>
    <i>
      <x v="5"/>
    </i>
    <i>
      <x v="6"/>
    </i>
    <i t="grand">
      <x/>
    </i>
  </rowItems>
  <colFields count="1">
    <field x="5"/>
  </colFields>
  <colItems count="3">
    <i>
      <x/>
    </i>
    <i>
      <x v="1"/>
    </i>
    <i t="grand">
      <x/>
    </i>
  </colItems>
  <dataFields count="1">
    <dataField name="Sum of 2D Length" fld="17"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FE5811B-4EE5-488B-AC56-B85F6F65C13F}" name="PivotTable1" cacheId="0"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Y1:AB10" firstHeaderRow="1" firstDataRow="2" firstDataCol="1"/>
  <pivotFields count="22">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Col" compact="0" outline="0" showAll="0" includeNewItemsInFilter="1">
      <items count="3">
        <item x="1"/>
        <item x="0"/>
        <item t="default"/>
      </items>
    </pivotField>
    <pivotField axis="axisRow" compact="0" outline="0" showAll="0" includeNewItemsInFilter="1">
      <items count="8">
        <item x="6"/>
        <item x="5"/>
        <item x="4"/>
        <item x="3"/>
        <item x="2"/>
        <item x="1"/>
        <item x="0"/>
        <item t="default"/>
      </items>
    </pivotField>
    <pivotField compact="0" outline="0" showAll="0" includeNewItemsInFilter="1"/>
    <pivotField compact="0" outline="0" showAll="0" includeNewItemsInFilter="1"/>
    <pivotField compact="0" outline="0" showAll="0" includeNewItemsInFilter="1"/>
    <pivotField compact="0" numFmtId="10" outline="0" showAll="0" includeNewItemsInFilter="1"/>
    <pivotField compact="0" numFmtId="10" outline="0" showAll="0" includeNewItemsInFilter="1"/>
    <pivotField compact="0" numFmtId="1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s>
  <rowFields count="1">
    <field x="6"/>
  </rowFields>
  <rowItems count="8">
    <i>
      <x/>
    </i>
    <i>
      <x v="1"/>
    </i>
    <i>
      <x v="2"/>
    </i>
    <i>
      <x v="3"/>
    </i>
    <i>
      <x v="4"/>
    </i>
    <i>
      <x v="5"/>
    </i>
    <i>
      <x v="6"/>
    </i>
    <i t="grand">
      <x/>
    </i>
  </rowItems>
  <colFields count="1">
    <field x="5"/>
  </colFields>
  <colItems count="3">
    <i>
      <x/>
    </i>
    <i>
      <x v="1"/>
    </i>
    <i t="grand">
      <x/>
    </i>
  </colItems>
  <dataFields count="1">
    <dataField name="Sum of 2D Length" fld="17"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BF8A99B-68F6-48B2-B417-2D69A2567400}" name="PivotTable1" cacheId="1"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K2:M8" firstHeaderRow="2" firstDataRow="2" firstDataCol="2"/>
  <pivotFields count="7">
    <pivotField compact="0" outline="0" showAll="0" includeNewItemsInFilter="1"/>
    <pivotField compact="0" outline="0" showAll="0" includeNewItemsInFilter="1"/>
    <pivotField axis="axisRow" compact="0" outline="0" showAll="0" includeNewItemsInFilter="1" defaultSubtotal="0">
      <items count="4">
        <item x="0"/>
        <item x="1"/>
        <item m="1" x="3"/>
        <item x="2"/>
      </items>
    </pivotField>
    <pivotField compact="0" outline="0" showAll="0" includeNewItemsInFilter="1"/>
    <pivotField axis="axisRow" compact="0" outline="0" subtotalTop="0" showAll="0" includeNewItemsInFilter="1">
      <items count="4">
        <item x="1"/>
        <item x="2"/>
        <item x="0"/>
        <item t="default"/>
      </items>
    </pivotField>
    <pivotField compact="0" outline="0" subtotalTop="0" showAll="0" includeNewItemsInFilter="1" defaultSubtotal="0"/>
    <pivotField dataField="1" compact="0" outline="0" showAll="0" includeNewItemsInFilter="1"/>
  </pivotFields>
  <rowFields count="2">
    <field x="2"/>
    <field x="4"/>
  </rowFields>
  <rowItems count="5">
    <i>
      <x/>
      <x v="2"/>
    </i>
    <i>
      <x v="1"/>
      <x/>
    </i>
    <i r="1">
      <x v="2"/>
    </i>
    <i>
      <x v="3"/>
      <x v="1"/>
    </i>
    <i t="grand">
      <x/>
    </i>
  </rowItems>
  <colItems count="1">
    <i/>
  </colItems>
  <dataFields count="1">
    <dataField name="Sum of 2D Length" fld="6" baseField="0" baseItem="0" numFmtId="1"/>
  </dataFields>
  <formats count="2">
    <format dxfId="13">
      <pivotArea grandRow="1" outline="0" fieldPosition="0"/>
    </format>
    <format dxfId="12">
      <pivotArea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51A4A4C-8DA4-4EF3-BEAB-34F46B64F6A7}" name="PivotTable2" cacheId="1"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O2:Y8" firstHeaderRow="1" firstDataRow="2" firstDataCol="2"/>
  <pivotFields count="7">
    <pivotField compact="0" outline="0" showAll="0" includeNewItemsInFilter="1"/>
    <pivotField compact="0" outline="0" showAll="0" includeNewItemsInFilter="1"/>
    <pivotField axis="axisRow" compact="0" outline="0" showAll="0" includeNewItemsInFilter="1" defaultSubtotal="0">
      <items count="4">
        <item x="0"/>
        <item x="1"/>
        <item m="1" x="3"/>
        <item x="2"/>
      </items>
    </pivotField>
    <pivotField compact="0" outline="0" showAll="0" includeNewItemsInFilter="1"/>
    <pivotField axis="axisRow" compact="0" outline="0" subtotalTop="0" showAll="0" includeNewItemsInFilter="1">
      <items count="4">
        <item x="1"/>
        <item x="2"/>
        <item x="0"/>
        <item t="default"/>
      </items>
    </pivotField>
    <pivotField axis="axisCol" compact="0" outline="0" subtotalTop="0" showAll="0" includeNewItemsInFilter="1" defaultSubtotal="0">
      <items count="8">
        <item x="3"/>
        <item x="7"/>
        <item x="0"/>
        <item x="2"/>
        <item x="5"/>
        <item x="4"/>
        <item x="1"/>
        <item x="6"/>
      </items>
    </pivotField>
    <pivotField dataField="1" compact="0" outline="0" showAll="0" includeNewItemsInFilter="1"/>
  </pivotFields>
  <rowFields count="2">
    <field x="2"/>
    <field x="4"/>
  </rowFields>
  <rowItems count="5">
    <i>
      <x/>
      <x v="2"/>
    </i>
    <i>
      <x v="1"/>
      <x/>
    </i>
    <i r="1">
      <x v="2"/>
    </i>
    <i>
      <x v="3"/>
      <x v="1"/>
    </i>
    <i t="grand">
      <x/>
    </i>
  </rowItems>
  <colFields count="1">
    <field x="5"/>
  </colFields>
  <colItems count="9">
    <i>
      <x/>
    </i>
    <i>
      <x v="1"/>
    </i>
    <i>
      <x v="2"/>
    </i>
    <i>
      <x v="3"/>
    </i>
    <i>
      <x v="4"/>
    </i>
    <i>
      <x v="5"/>
    </i>
    <i>
      <x v="6"/>
    </i>
    <i>
      <x v="7"/>
    </i>
    <i t="grand">
      <x/>
    </i>
  </colItems>
  <dataFields count="1">
    <dataField name="Sum of 2D Length" fld="6" baseField="0" baseItem="0" numFmtId="1"/>
  </dataFields>
  <formats count="2">
    <format dxfId="15">
      <pivotArea grandRow="1" outline="0" fieldPosition="0"/>
    </format>
    <format dxfId="14">
      <pivotArea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7E30553-7D5C-4598-8734-9440E947F17D}" name="Table16" displayName="Table16" ref="A1:J255" totalsRowCount="1">
  <autoFilter ref="A1:J254" xr:uid="{B4C76731-1262-4DF3-A01A-6CB1D9247E3B}"/>
  <sortState xmlns:xlrd2="http://schemas.microsoft.com/office/spreadsheetml/2017/richdata2" ref="A2:J254">
    <sortCondition sortBy="cellColor" ref="J1:J254" dxfId="69"/>
  </sortState>
  <tableColumns count="10">
    <tableColumn id="1" xr3:uid="{00000000-0010-0000-0100-000001000000}" name="Name" totalsRowLabel="Total"/>
    <tableColumn id="2" xr3:uid="{00000000-0010-0000-0100-000002000000}" name="Number"/>
    <tableColumn id="3" xr3:uid="{00000000-0010-0000-0100-000003000000}" name="Description"/>
    <tableColumn id="8" xr3:uid="{00000000-0010-0000-0100-000008000000}" name="Area S.F." totalsRowFunction="sum" dataDxfId="68" totalsRowDxfId="67"/>
    <tableColumn id="4" xr3:uid="{00000000-0010-0000-0100-000004000000}" name="Perimeter" totalsRowFunction="sum"/>
    <tableColumn id="5" xr3:uid="{00000000-0010-0000-0100-000005000000}" name="Style"/>
    <tableColumn id="6" xr3:uid="{00000000-0010-0000-0100-000006000000}" name="Area Label Style"/>
    <tableColumn id="7" xr3:uid="{00000000-0010-0000-0100-000007000000}" name="Address" totalsRowFunction="count"/>
    <tableColumn id="9" xr3:uid="{00000000-0010-0000-0100-000009000000}" name="Tax ID"/>
    <tableColumn id="10" xr3:uid="{00000000-0010-0000-0100-00000A000000}" name="Area AC." totalsRowFunction="sum" dataDxfId="66">
      <calculatedColumnFormula>CONVERT(D2,"ft^2","us_acre")</calculatedColumnFormula>
    </tableColumn>
  </tableColumns>
  <tableStyleInfo name="TableStyleMedium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9A6266-BB72-4207-A6B1-E9D60F2ACC5D}" name="Table8" displayName="Table8" ref="A1:G38" totalsRowCount="1">
  <autoFilter ref="A1:G37" xr:uid="{096EC36F-86F6-40E5-AB1C-B8B9BE523564}"/>
  <sortState xmlns:xlrd2="http://schemas.microsoft.com/office/spreadsheetml/2017/richdata2" ref="A2:G37">
    <sortCondition ref="G1:G37"/>
  </sortState>
  <tableColumns count="7">
    <tableColumn id="1" xr3:uid="{00000000-0010-0000-1300-000001000000}" name="Status" totalsRowLabel="Total"/>
    <tableColumn id="2" xr3:uid="{00000000-0010-0000-1300-000002000000}" name="Name"/>
    <tableColumn id="3" xr3:uid="{00000000-0010-0000-1300-000003000000}" name="Description"/>
    <tableColumn id="4" xr3:uid="{00000000-0010-0000-1300-000004000000}" name="Style"/>
    <tableColumn id="5" xr3:uid="{00000000-0010-0000-1300-000005000000}" name="Inner Diameter"/>
    <tableColumn id="6" xr3:uid="{00000000-0010-0000-1300-000006000000}" name="Reference Alignment"/>
    <tableColumn id="24" xr3:uid="{00000000-0010-0000-1300-000018000000}" name="2D Length" totalsRowFunction="sum"/>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6D340BE-6C27-4F9E-8D1F-4AA29BC805DF}" name="Table9" displayName="Table9" ref="K24:S33" totalsRowCount="1" headerRowDxfId="11">
  <autoFilter ref="K24:S32" xr:uid="{15969303-F394-49D1-9BE7-EE25E3B4DE93}"/>
  <tableColumns count="9">
    <tableColumn id="1" xr3:uid="{00000000-0010-0000-1500-000001000000}" name="ALGN" totalsRowLabel="Total"/>
    <tableColumn id="2" xr3:uid="{00000000-0010-0000-1500-000002000000}" name="SHORT SINGLE COUNT" totalsRowFunction="sum"/>
    <tableColumn id="3" xr3:uid="{00000000-0010-0000-1500-000003000000}" name="SHORT LENGTH"/>
    <tableColumn id="4" xr3:uid="{00000000-0010-0000-1500-000004000000}" name="LONG SINGLE COUNT" totalsRowFunction="sum"/>
    <tableColumn id="6" xr3:uid="{00000000-0010-0000-1500-000006000000}" name="LONG DOUBLE COUNT" totalsRowFunction="sum"/>
    <tableColumn id="5" xr3:uid="{00000000-0010-0000-1500-000005000000}" name="LONG LENGTH"/>
    <tableColumn id="7" xr3:uid="{00000000-0010-0000-1500-000007000000}" name="EXTRA SERVICE"/>
    <tableColumn id="8" xr3:uid="{00000000-0010-0000-1500-000008000000}" name="EXTRA LENGTH"/>
    <tableColumn id="9" xr3:uid="{00000000-0010-0000-1500-000009000000}" name="Total services" totalsRowFunction="sum" dataDxfId="10">
      <calculatedColumnFormula>L25+N25+O25*2+Q25</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E7BB9A7-CBDF-4991-92CB-F44383416F1F}" name="Table160" displayName="Table160" ref="A1:W23" totalsRowShown="0">
  <autoFilter ref="A1:W23" xr:uid="{AECCD34C-D012-4207-8494-55A2F9C9E892}">
    <filterColumn colId="3">
      <filters>
        <filter val="WWTR-PROP"/>
      </filters>
    </filterColumn>
  </autoFilter>
  <sortState xmlns:xlrd2="http://schemas.microsoft.com/office/spreadsheetml/2017/richdata2" ref="A2:V23">
    <sortCondition descending="1" ref="B1:B23"/>
  </sortState>
  <tableColumns count="23">
    <tableColumn id="1" xr3:uid="{00000000-0010-0000-0300-000001000000}" name="Status"/>
    <tableColumn id="2" xr3:uid="{00000000-0010-0000-0300-000002000000}" name="Name"/>
    <tableColumn id="3" xr3:uid="{00000000-0010-0000-0300-000003000000}" name="Description"/>
    <tableColumn id="4" xr3:uid="{00000000-0010-0000-0300-000004000000}" name="Style"/>
    <tableColumn id="5" xr3:uid="{00000000-0010-0000-0300-000005000000}" name="Shape"/>
    <tableColumn id="6" xr3:uid="{00000000-0010-0000-0300-000006000000}" name="Inner Diameter"/>
    <tableColumn id="7" xr3:uid="{00000000-0010-0000-0300-000007000000}" name="Reference Alignment"/>
    <tableColumn id="8" xr3:uid="{00000000-0010-0000-0300-000008000000}" name="Start Station"/>
    <tableColumn id="9" xr3:uid="{00000000-0010-0000-0300-000009000000}" name="End Station"/>
    <tableColumn id="10" xr3:uid="{00000000-0010-0000-0300-00000A000000}" name="Reference Surface"/>
    <tableColumn id="11" xr3:uid="{00000000-0010-0000-0300-00000B000000}" name="Slope (Hold Start)" dataDxfId="65"/>
    <tableColumn id="12" xr3:uid="{00000000-0010-0000-0300-00000C000000}" name="Slope (Hold End)" dataDxfId="64"/>
    <tableColumn id="13" xr3:uid="{00000000-0010-0000-0300-00000D000000}" name="Slope" dataDxfId="63"/>
    <tableColumn id="14" xr3:uid="{00000000-0010-0000-0300-00000E000000}" name="Start Structure"/>
    <tableColumn id="15" xr3:uid="{00000000-0010-0000-0300-00000F000000}" name="Start Crown Elevation"/>
    <tableColumn id="16" xr3:uid="{00000000-0010-0000-0300-000010000000}" name="End Structure"/>
    <tableColumn id="17" xr3:uid="{00000000-0010-0000-0300-000011000000}" name="End Crown Elevation"/>
    <tableColumn id="18" xr3:uid="{00000000-0010-0000-0300-000012000000}" name="2D Length" dataDxfId="62"/>
    <tableColumn id="19" xr3:uid="{00000000-0010-0000-0300-000013000000}" name="3D Length - Center to Center"/>
    <tableColumn id="20" xr3:uid="{00000000-0010-0000-0300-000014000000}" name="Minimum Cover"/>
    <tableColumn id="21" xr3:uid="{00000000-0010-0000-0300-000015000000}" name="Maximum Cover"/>
    <tableColumn id="22" xr3:uid="{00000000-0010-0000-0300-000016000000}" name="Start Cover"/>
    <tableColumn id="30" xr3:uid="{00000000-0010-0000-0300-00001E000000}" name="End Cover"/>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AABC6E3-853C-41BE-A8A2-1A0D291AB68C}" name="Table261" displayName="Table261" ref="A27:K36" totalsRowCount="1">
  <autoFilter ref="A27:K35" xr:uid="{2F9C087D-2F01-45CF-B7A8-2A6C92692646}"/>
  <tableColumns count="11">
    <tableColumn id="1" xr3:uid="{00000000-0010-0000-0500-000001000000}" name="ALIGNMENT" totalsRowLabel="Total"/>
    <tableColumn id="2" xr3:uid="{00000000-0010-0000-0500-000002000000}" name="PIPE LENGTHS" totalsRowFunction="sum" totalsRowDxfId="61"/>
    <tableColumn id="3" xr3:uid="{00000000-0010-0000-0500-000003000000}" name="0' - 6'" totalsRowFunction="sum" totalsRowDxfId="60"/>
    <tableColumn id="4" xr3:uid="{00000000-0010-0000-0500-000004000000}" name="6' - 8'" totalsRowFunction="sum" totalsRowDxfId="59"/>
    <tableColumn id="5" xr3:uid="{00000000-0010-0000-0500-000005000000}" name="8' - 10'" totalsRowFunction="sum" totalsRowDxfId="58"/>
    <tableColumn id="6" xr3:uid="{00000000-0010-0000-0500-000006000000}" name="10' - 12'" totalsRowFunction="sum" totalsRowDxfId="57"/>
    <tableColumn id="7" xr3:uid="{00000000-0010-0000-0500-000007000000}" name="12' - 14'" totalsRowFunction="sum" totalsRowDxfId="56"/>
    <tableColumn id="8" xr3:uid="{00000000-0010-0000-0500-000008000000}" name="14' - 16'" totalsRowFunction="sum" totalsRowDxfId="55"/>
    <tableColumn id="9" xr3:uid="{00000000-0010-0000-0500-000009000000}" name="16' - 18'" totalsRowFunction="sum" totalsRowDxfId="54"/>
    <tableColumn id="10" xr3:uid="{00000000-0010-0000-0500-00000A000000}" name="18' - 20'" totalsRowFunction="sum" totalsRowDxfId="53"/>
    <tableColumn id="11" xr3:uid="{00000000-0010-0000-0500-00000B000000}" name="Check Sum" totalsRowFunction="sum" dataDxfId="52" totalsRowDxfId="51">
      <calculatedColumnFormula>SUM(C28:J28)</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9263EC-3079-45BD-8CA3-0848F42261BB}" name="Table362" displayName="Table362" ref="A42:R68" totalsRowCount="1">
  <autoFilter ref="A42:R67" xr:uid="{453AEEB9-AAC5-4287-A2A4-47F3C399488F}"/>
  <sortState xmlns:xlrd2="http://schemas.microsoft.com/office/spreadsheetml/2017/richdata2" ref="A43:R67">
    <sortCondition ref="H42:H67"/>
  </sortState>
  <tableColumns count="18">
    <tableColumn id="1" xr3:uid="{00000000-0010-0000-0700-000001000000}" name="Status" totalsRowLabel="Total"/>
    <tableColumn id="2" xr3:uid="{00000000-0010-0000-0700-000002000000}" name="Name"/>
    <tableColumn id="16" xr3:uid="{00000000-0010-0000-0700-000010000000}" name="Description"/>
    <tableColumn id="3" xr3:uid="{00000000-0010-0000-0700-000003000000}" name="Style" dataDxfId="50"/>
    <tableColumn id="4" xr3:uid="{00000000-0010-0000-0700-000004000000}" name="Type"/>
    <tableColumn id="5" xr3:uid="{00000000-0010-0000-0700-000005000000}" name="Inner Height"/>
    <tableColumn id="6" xr3:uid="{00000000-0010-0000-0700-000006000000}" name="Rotation Angle"/>
    <tableColumn id="7" xr3:uid="{00000000-0010-0000-0700-000007000000}" name="Reference Alignment"/>
    <tableColumn id="8" xr3:uid="{00000000-0010-0000-0700-000008000000}" name="Station"/>
    <tableColumn id="9" xr3:uid="{00000000-0010-0000-0700-000009000000}" name="Offset"/>
    <tableColumn id="10" xr3:uid="{00000000-0010-0000-0700-00000A000000}" name="Reference Surface"/>
    <tableColumn id="11" xr3:uid="{00000000-0010-0000-0700-00000B000000}" name="Insertion Northing" dataDxfId="49"/>
    <tableColumn id="12" xr3:uid="{00000000-0010-0000-0700-00000C000000}" name="Insertion Easting"/>
    <tableColumn id="15" xr3:uid="{00000000-0010-0000-0700-00000F000000}" name="Insertion Rim Elevation"/>
    <tableColumn id="17" xr3:uid="{00000000-0010-0000-0700-000011000000}" name="Connected Pipes" totalsRowFunction="sum" dataDxfId="48" totalsRowDxfId="47"/>
    <tableColumn id="22" xr3:uid="{00000000-0010-0000-0700-000016000000}" name="Sump Elevation" dataDxfId="46"/>
    <tableColumn id="23" xr3:uid="{00000000-0010-0000-0700-000017000000}" name="rim to sump height" dataDxfId="45">
      <calculatedColumnFormula>IF(P43="",0,N43-P43)</calculatedColumnFormula>
    </tableColumn>
    <tableColumn id="24" xr3:uid="{00000000-0010-0000-0700-000018000000}" name="extra depth" totalsRowFunction="sum" dataDxfId="44">
      <calculatedColumnFormula>IF(Q43&lt;8,"",Q43-8)</calculatedColumnFormula>
    </tableColumn>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E25B389-CDDC-4BAF-8509-74107FAB73B2}" name="Table763" displayName="Table763" ref="A77:H85" totalsRowCount="1" headerRowDxfId="43">
  <autoFilter ref="A77:H84" xr:uid="{3D0EEBE1-59BC-476D-BFC4-B9A70B28FFA2}"/>
  <tableColumns count="8">
    <tableColumn id="1" xr3:uid="{00000000-0010-0000-0900-000001000000}" name="ALGN" totalsRowLabel="Total" dataDxfId="42" totalsRowDxfId="41"/>
    <tableColumn id="2" xr3:uid="{00000000-0010-0000-0900-000002000000}" name="ALL LATS" totalsRowFunction="sum"/>
    <tableColumn id="3" xr3:uid="{00000000-0010-0000-0900-000003000000}" name="TYP LATS"/>
    <tableColumn id="4" xr3:uid="{00000000-0010-0000-0900-000004000000}" name="TYP. LENGTH"/>
    <tableColumn id="5" xr3:uid="{00000000-0010-0000-0900-000005000000}" name="TOT TYP LENGTH" totalsRowFunction="sum" dataDxfId="40" totalsRowDxfId="39">
      <calculatedColumnFormula>C78*D78</calculatedColumnFormula>
    </tableColumn>
    <tableColumn id="6" xr3:uid="{00000000-0010-0000-0900-000006000000}" name="EXTRA LENGTH"/>
    <tableColumn id="7" xr3:uid="{00000000-0010-0000-0900-000007000000}" name="TOTAL LENGTH" totalsRowFunction="sum">
      <calculatedColumnFormula>E78+F78</calculatedColumnFormula>
    </tableColumn>
    <tableColumn id="8" xr3:uid="{00000000-0010-0000-0900-000008000000}" name="VF" totalsRowFunction="sum"/>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4C0550-222D-434E-AACA-F4F5B18E1E60}" name="Table1" displayName="Table1" ref="A1:V23" totalsRowShown="0">
  <autoFilter ref="A1:V23" xr:uid="{64031E79-0019-467E-B923-8587E03D9C92}">
    <filterColumn colId="3">
      <filters>
        <filter val="WWTR-PROP"/>
      </filters>
    </filterColumn>
  </autoFilter>
  <sortState xmlns:xlrd2="http://schemas.microsoft.com/office/spreadsheetml/2017/richdata2" ref="A2:V23">
    <sortCondition descending="1" ref="B1:B23"/>
  </sortState>
  <tableColumns count="22">
    <tableColumn id="1" xr3:uid="{00000000-0010-0000-0B00-000001000000}" name="Status"/>
    <tableColumn id="2" xr3:uid="{00000000-0010-0000-0B00-000002000000}" name="Name"/>
    <tableColumn id="3" xr3:uid="{00000000-0010-0000-0B00-000003000000}" name="Description"/>
    <tableColumn id="4" xr3:uid="{00000000-0010-0000-0B00-000004000000}" name="Style"/>
    <tableColumn id="5" xr3:uid="{00000000-0010-0000-0B00-000005000000}" name="Shape"/>
    <tableColumn id="6" xr3:uid="{00000000-0010-0000-0B00-000006000000}" name="Inner Diameter"/>
    <tableColumn id="7" xr3:uid="{00000000-0010-0000-0B00-000007000000}" name="Reference Alignment"/>
    <tableColumn id="8" xr3:uid="{00000000-0010-0000-0B00-000008000000}" name="Start Station"/>
    <tableColumn id="9" xr3:uid="{00000000-0010-0000-0B00-000009000000}" name="End Station"/>
    <tableColumn id="10" xr3:uid="{00000000-0010-0000-0B00-00000A000000}" name="Reference Surface"/>
    <tableColumn id="11" xr3:uid="{00000000-0010-0000-0B00-00000B000000}" name="Slope (Hold Start)" dataDxfId="38"/>
    <tableColumn id="12" xr3:uid="{00000000-0010-0000-0B00-00000C000000}" name="Slope (Hold End)" dataDxfId="37"/>
    <tableColumn id="13" xr3:uid="{00000000-0010-0000-0B00-00000D000000}" name="Slope" dataDxfId="36"/>
    <tableColumn id="14" xr3:uid="{00000000-0010-0000-0B00-00000E000000}" name="Start Structure"/>
    <tableColumn id="15" xr3:uid="{00000000-0010-0000-0B00-00000F000000}" name="Start Crown Elevation"/>
    <tableColumn id="16" xr3:uid="{00000000-0010-0000-0B00-000010000000}" name="End Structure"/>
    <tableColumn id="17" xr3:uid="{00000000-0010-0000-0B00-000011000000}" name="End Crown Elevation"/>
    <tableColumn id="18" xr3:uid="{00000000-0010-0000-0B00-000012000000}" name="2D Length"/>
    <tableColumn id="19" xr3:uid="{00000000-0010-0000-0B00-000013000000}" name="Minimum Cover"/>
    <tableColumn id="20" xr3:uid="{00000000-0010-0000-0B00-000014000000}" name="Maximum Cover"/>
    <tableColumn id="21" xr3:uid="{00000000-0010-0000-0B00-000015000000}" name="Start Cover"/>
    <tableColumn id="22" xr3:uid="{00000000-0010-0000-0B00-000016000000}" name="End Cover"/>
  </tableColumns>
  <tableStyleInfo name="TableStyleMedium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F50FEE-04DF-4E4D-8D24-9CD2A0F584C7}" name="Table2" displayName="Table2" ref="A27:K36" totalsRowCount="1">
  <autoFilter ref="A27:K35" xr:uid="{281BDFB2-741B-4C12-940C-208DA062D092}"/>
  <tableColumns count="11">
    <tableColumn id="1" xr3:uid="{00000000-0010-0000-0D00-000001000000}" name="ALIGNMENT" totalsRowLabel="Total"/>
    <tableColumn id="2" xr3:uid="{00000000-0010-0000-0D00-000002000000}" name="PIPE LENGTHS" totalsRowFunction="sum" totalsRowDxfId="35"/>
    <tableColumn id="3" xr3:uid="{00000000-0010-0000-0D00-000003000000}" name="0' - 6'" totalsRowFunction="sum" totalsRowDxfId="34"/>
    <tableColumn id="4" xr3:uid="{00000000-0010-0000-0D00-000004000000}" name="6' - 8'" totalsRowFunction="sum" totalsRowDxfId="33"/>
    <tableColumn id="5" xr3:uid="{00000000-0010-0000-0D00-000005000000}" name="8' - 10'" totalsRowFunction="sum" totalsRowDxfId="32"/>
    <tableColumn id="6" xr3:uid="{00000000-0010-0000-0D00-000006000000}" name="10' - 12'" totalsRowFunction="sum" totalsRowDxfId="31"/>
    <tableColumn id="7" xr3:uid="{00000000-0010-0000-0D00-000007000000}" name="12' - 14'" totalsRowFunction="sum" totalsRowDxfId="30"/>
    <tableColumn id="8" xr3:uid="{00000000-0010-0000-0D00-000008000000}" name="14' - 16'" totalsRowFunction="sum" totalsRowDxfId="29"/>
    <tableColumn id="9" xr3:uid="{00000000-0010-0000-0D00-000009000000}" name="16' - 18'" totalsRowFunction="sum" totalsRowDxfId="28"/>
    <tableColumn id="10" xr3:uid="{00000000-0010-0000-0D00-00000A000000}" name="18' - 20'" totalsRowFunction="sum" totalsRowDxfId="27"/>
    <tableColumn id="11" xr3:uid="{00000000-0010-0000-0D00-00000B000000}" name="Check Sum" totalsRowFunction="sum" dataDxfId="26" totalsRowDxfId="25">
      <calculatedColumnFormula>SUM(C28:J28)</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107C0A-610D-4560-9137-67BA0B060606}" name="Table3" displayName="Table3" ref="A42:O70" totalsRowCount="1">
  <autoFilter ref="A42:O69" xr:uid="{E315C941-943F-4E08-88CF-D7F406B379C5}"/>
  <sortState xmlns:xlrd2="http://schemas.microsoft.com/office/spreadsheetml/2017/richdata2" ref="A43:O69">
    <sortCondition ref="C42:C69"/>
  </sortState>
  <tableColumns count="15">
    <tableColumn id="1" xr3:uid="{00000000-0010-0000-0F00-000001000000}" name="Status" totalsRowLabel="Total"/>
    <tableColumn id="2" xr3:uid="{00000000-0010-0000-0F00-000002000000}" name="Name"/>
    <tableColumn id="16" xr3:uid="{00000000-0010-0000-0F00-000010000000}" name="TYPE"/>
    <tableColumn id="3" xr3:uid="{00000000-0010-0000-0F00-000003000000}" name="Description" dataDxfId="24" totalsRowDxfId="23"/>
    <tableColumn id="4" xr3:uid="{00000000-0010-0000-0F00-000004000000}" name="Style"/>
    <tableColumn id="5" xr3:uid="{00000000-0010-0000-0F00-000005000000}" name="Type2"/>
    <tableColumn id="6" xr3:uid="{00000000-0010-0000-0F00-000006000000}" name="Rotation Angle"/>
    <tableColumn id="7" xr3:uid="{00000000-0010-0000-0F00-000007000000}" name="Reference Alignment"/>
    <tableColumn id="8" xr3:uid="{00000000-0010-0000-0F00-000008000000}" name="Station"/>
    <tableColumn id="9" xr3:uid="{00000000-0010-0000-0F00-000009000000}" name="Offset"/>
    <tableColumn id="10" xr3:uid="{00000000-0010-0000-0F00-00000A000000}" name="Reference Surface"/>
    <tableColumn id="11" xr3:uid="{00000000-0010-0000-0F00-00000B000000}" name="Insertion Rim Elevation"/>
    <tableColumn id="12" xr3:uid="{00000000-0010-0000-0F00-00000C000000}" name="Connected Pipes"/>
    <tableColumn id="15" xr3:uid="{00000000-0010-0000-0F00-00000F000000}" name="DEPTH"/>
    <tableColumn id="17" xr3:uid="{00000000-0010-0000-0F00-000011000000}" name="EXTRA DEPTH" totalsRowFunction="sum" dataDxfId="22" totalsRowDxfId="21">
      <calculatedColumnFormula>IF(N43-8&gt;0, N43-8, 0)</calculatedColumnFormula>
    </tableColumn>
  </tableColumns>
  <tableStyleInfo name="TableStyleMedium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0FF0291-C65F-4D78-8B63-3FEE652C8640}" name="Table7" displayName="Table7" ref="A86:H94" totalsRowCount="1" headerRowDxfId="20">
  <autoFilter ref="A86:H93" xr:uid="{497ABD02-6700-46EF-9D58-9745E5E5AD2A}"/>
  <tableColumns count="8">
    <tableColumn id="1" xr3:uid="{00000000-0010-0000-1100-000001000000}" name="ALGN" totalsRowLabel="Total" dataDxfId="19" totalsRowDxfId="18"/>
    <tableColumn id="2" xr3:uid="{00000000-0010-0000-1100-000002000000}" name="ALL LATS" totalsRowFunction="sum"/>
    <tableColumn id="3" xr3:uid="{00000000-0010-0000-1100-000003000000}" name="TYP LATS"/>
    <tableColumn id="4" xr3:uid="{00000000-0010-0000-1100-000004000000}" name="TYP. LENGTH"/>
    <tableColumn id="5" xr3:uid="{00000000-0010-0000-1100-000005000000}" name="TOT TYP LENGTH" dataDxfId="17" totalsRowDxfId="16">
      <calculatedColumnFormula>C87*D87</calculatedColumnFormula>
    </tableColumn>
    <tableColumn id="6" xr3:uid="{00000000-0010-0000-1100-000006000000}" name="EXTRA LENGTH"/>
    <tableColumn id="7" xr3:uid="{00000000-0010-0000-1100-000007000000}" name="TOTAL LENGTH" totalsRowFunction="sum">
      <calculatedColumnFormula>E87+F87</calculatedColumnFormula>
    </tableColumn>
    <tableColumn id="8" xr3:uid="{00000000-0010-0000-1100-000008000000}" name="VF" totalsRowFunction="sum"/>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7.bin"/><Relationship Id="rId1" Type="http://schemas.openxmlformats.org/officeDocument/2006/relationships/pivotTable" Target="../pivotTables/pivotTable1.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ivotTable" Target="../pivotTables/pivotTable2.xml"/><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DF87-ED30-41C5-899C-FFE270FEDEE9}">
  <sheetPr codeName="Sheet1">
    <tabColor theme="6" tint="-0.499984740745262"/>
  </sheetPr>
  <dimension ref="A1:E40"/>
  <sheetViews>
    <sheetView showGridLines="0" view="pageLayout" zoomScaleNormal="100" workbookViewId="0">
      <selection activeCell="D12" sqref="D12"/>
    </sheetView>
  </sheetViews>
  <sheetFormatPr defaultRowHeight="15.75" x14ac:dyDescent="0.2"/>
  <cols>
    <col min="1" max="1" width="5.85546875" style="1" customWidth="1"/>
    <col min="2" max="2" width="22.140625" style="1" customWidth="1"/>
    <col min="3" max="3" width="13" style="1" customWidth="1"/>
    <col min="4" max="4" width="25.5703125" style="1" customWidth="1"/>
    <col min="5" max="5" width="25.5703125" style="2" customWidth="1"/>
    <col min="6" max="16384" width="9.140625" style="1"/>
  </cols>
  <sheetData>
    <row r="1" spans="1:5" ht="36.75" customHeight="1" x14ac:dyDescent="0.2">
      <c r="A1" s="45"/>
      <c r="B1" s="45"/>
      <c r="C1" s="44"/>
      <c r="D1" s="44"/>
      <c r="E1" s="44"/>
    </row>
    <row r="2" spans="1:5" ht="17.25" customHeight="1" x14ac:dyDescent="0.2">
      <c r="A2" s="45"/>
      <c r="B2" s="45" t="s">
        <v>722</v>
      </c>
      <c r="C2" s="209" t="s">
        <v>721</v>
      </c>
      <c r="D2" s="209"/>
      <c r="E2" s="209"/>
    </row>
    <row r="3" spans="1:5" ht="17.25" customHeight="1" x14ac:dyDescent="0.2">
      <c r="A3" s="45"/>
      <c r="B3" s="45" t="s">
        <v>725</v>
      </c>
      <c r="C3" s="209" t="s">
        <v>721</v>
      </c>
      <c r="D3" s="209"/>
      <c r="E3" s="209"/>
    </row>
    <row r="4" spans="1:5" ht="17.25" customHeight="1" x14ac:dyDescent="0.2">
      <c r="A4" s="45"/>
      <c r="B4" s="45" t="s">
        <v>723</v>
      </c>
      <c r="C4" s="209" t="s">
        <v>721</v>
      </c>
      <c r="D4" s="209"/>
      <c r="E4" s="209"/>
    </row>
    <row r="5" spans="1:5" ht="17.25" customHeight="1" x14ac:dyDescent="0.2">
      <c r="A5" s="82"/>
      <c r="B5" s="45" t="s">
        <v>724</v>
      </c>
      <c r="C5" s="209" t="s">
        <v>721</v>
      </c>
      <c r="D5" s="209"/>
      <c r="E5" s="209"/>
    </row>
    <row r="6" spans="1:5" x14ac:dyDescent="0.2">
      <c r="A6" s="82"/>
      <c r="B6" s="45"/>
      <c r="C6" s="45"/>
      <c r="D6" s="82"/>
      <c r="E6" s="82"/>
    </row>
    <row r="7" spans="1:5" x14ac:dyDescent="0.2">
      <c r="A7" s="82"/>
      <c r="B7" s="45"/>
      <c r="C7" s="45"/>
      <c r="D7" s="82"/>
      <c r="E7" s="82"/>
    </row>
    <row r="8" spans="1:5" x14ac:dyDescent="0.2">
      <c r="A8" s="82"/>
      <c r="B8" s="45"/>
      <c r="C8" s="45"/>
      <c r="D8" s="82"/>
      <c r="E8" s="82"/>
    </row>
    <row r="9" spans="1:5" x14ac:dyDescent="0.2">
      <c r="A9" s="84"/>
      <c r="B9" s="85" t="s">
        <v>7</v>
      </c>
      <c r="C9" s="86"/>
      <c r="D9" s="83"/>
      <c r="E9" s="87"/>
    </row>
    <row r="10" spans="1:5" x14ac:dyDescent="0.2">
      <c r="A10" s="88"/>
      <c r="C10" s="62"/>
      <c r="D10" s="88"/>
      <c r="E10" s="89"/>
    </row>
    <row r="11" spans="1:5" ht="17.25" x14ac:dyDescent="0.2">
      <c r="A11" s="55"/>
      <c r="B11" s="55" t="s">
        <v>605</v>
      </c>
      <c r="C11" s="72"/>
      <c r="D11" s="42" t="s">
        <v>23</v>
      </c>
      <c r="E11" s="1"/>
    </row>
    <row r="12" spans="1:5" ht="17.25" x14ac:dyDescent="0.2">
      <c r="A12" s="44"/>
      <c r="B12" s="55" t="s">
        <v>604</v>
      </c>
      <c r="C12" s="72"/>
      <c r="D12" s="42" t="s">
        <v>23</v>
      </c>
      <c r="E12" s="1"/>
    </row>
    <row r="13" spans="1:5" ht="17.25" x14ac:dyDescent="0.2">
      <c r="A13" s="44"/>
      <c r="B13" s="55" t="s">
        <v>609</v>
      </c>
      <c r="C13" s="45"/>
      <c r="D13" s="42" t="s">
        <v>23</v>
      </c>
      <c r="E13" s="1"/>
    </row>
    <row r="14" spans="1:5" ht="17.25" x14ac:dyDescent="0.2">
      <c r="A14" s="44"/>
      <c r="B14" s="94" t="s">
        <v>608</v>
      </c>
      <c r="C14" s="72"/>
      <c r="D14" s="42" t="s">
        <v>23</v>
      </c>
      <c r="E14" s="1"/>
    </row>
    <row r="15" spans="1:5" ht="17.25" x14ac:dyDescent="0.2">
      <c r="A15" s="44"/>
      <c r="B15" s="94" t="s">
        <v>606</v>
      </c>
      <c r="C15" s="94"/>
      <c r="D15" s="42" t="s">
        <v>23</v>
      </c>
      <c r="E15" s="1"/>
    </row>
    <row r="16" spans="1:5" ht="17.25" x14ac:dyDescent="0.2">
      <c r="A16" s="44"/>
      <c r="B16" s="55" t="s">
        <v>607</v>
      </c>
      <c r="C16" s="72"/>
      <c r="D16" s="42" t="s">
        <v>23</v>
      </c>
      <c r="E16" s="1"/>
    </row>
    <row r="17" spans="1:5" ht="17.25" x14ac:dyDescent="0.2">
      <c r="A17" s="44"/>
      <c r="B17" s="55" t="s">
        <v>744</v>
      </c>
      <c r="C17" s="72"/>
      <c r="D17" s="42" t="s">
        <v>23</v>
      </c>
    </row>
    <row r="18" spans="1:5" ht="17.25" x14ac:dyDescent="0.2">
      <c r="A18" s="44"/>
      <c r="B18" s="140"/>
      <c r="C18" s="140"/>
      <c r="D18" s="104"/>
    </row>
    <row r="19" spans="1:5" ht="17.25" x14ac:dyDescent="0.2">
      <c r="A19" s="44"/>
      <c r="C19" s="95" t="s">
        <v>27</v>
      </c>
      <c r="D19" s="63" t="s">
        <v>23</v>
      </c>
      <c r="E19" s="1"/>
    </row>
    <row r="20" spans="1:5" x14ac:dyDescent="0.2">
      <c r="A20" s="212"/>
      <c r="B20" s="212"/>
      <c r="C20" s="212"/>
      <c r="D20" s="212"/>
    </row>
    <row r="21" spans="1:5" x14ac:dyDescent="0.2">
      <c r="A21" s="44"/>
      <c r="B21" s="210"/>
      <c r="C21" s="211"/>
      <c r="D21" s="41"/>
      <c r="E21" s="90"/>
    </row>
    <row r="22" spans="1:5" ht="10.5" customHeight="1" x14ac:dyDescent="0.2">
      <c r="A22" s="77"/>
      <c r="B22" s="78"/>
      <c r="C22" s="78"/>
      <c r="D22" s="78"/>
      <c r="E22" s="78"/>
    </row>
    <row r="23" spans="1:5" ht="32.25" customHeight="1" x14ac:dyDescent="0.25">
      <c r="A23" s="91"/>
      <c r="B23" s="206" t="s">
        <v>51</v>
      </c>
      <c r="C23" s="206"/>
      <c r="D23" s="206"/>
      <c r="E23" s="206"/>
    </row>
    <row r="24" spans="1:5" ht="9" customHeight="1" x14ac:dyDescent="0.25">
      <c r="A24" s="91"/>
      <c r="B24" s="96"/>
      <c r="C24" s="96"/>
      <c r="D24" s="96"/>
      <c r="E24" s="96"/>
    </row>
    <row r="25" spans="1:5" ht="30.75" customHeight="1" x14ac:dyDescent="0.2">
      <c r="A25" s="77" t="s">
        <v>4</v>
      </c>
      <c r="B25" s="207" t="s">
        <v>601</v>
      </c>
      <c r="C25" s="207"/>
      <c r="D25" s="207"/>
      <c r="E25" s="207"/>
    </row>
    <row r="26" spans="1:5" ht="10.5" customHeight="1" x14ac:dyDescent="0.2">
      <c r="A26" s="77"/>
      <c r="B26" s="98"/>
      <c r="C26" s="98"/>
      <c r="D26" s="98"/>
      <c r="E26" s="98"/>
    </row>
    <row r="27" spans="1:5" ht="53.25" customHeight="1" x14ac:dyDescent="0.2">
      <c r="A27" s="53" t="s">
        <v>8</v>
      </c>
      <c r="B27" s="208" t="s">
        <v>9</v>
      </c>
      <c r="C27" s="208"/>
      <c r="D27" s="208"/>
      <c r="E27" s="208"/>
    </row>
    <row r="28" spans="1:5" ht="8.25" customHeight="1" x14ac:dyDescent="0.2">
      <c r="A28" s="77"/>
      <c r="B28" s="99"/>
      <c r="C28" s="99"/>
      <c r="D28" s="99"/>
      <c r="E28" s="100"/>
    </row>
    <row r="29" spans="1:5" ht="90" customHeight="1" x14ac:dyDescent="0.2">
      <c r="A29" s="53" t="s">
        <v>26</v>
      </c>
      <c r="B29" s="208" t="s">
        <v>10</v>
      </c>
      <c r="C29" s="208"/>
      <c r="D29" s="208"/>
      <c r="E29" s="208"/>
    </row>
    <row r="30" spans="1:5" x14ac:dyDescent="0.25">
      <c r="A30" s="92"/>
      <c r="B30" s="92"/>
      <c r="C30" s="92"/>
      <c r="D30" s="92"/>
      <c r="E30" s="93"/>
    </row>
    <row r="31" spans="1:5" x14ac:dyDescent="0.25">
      <c r="A31" s="92"/>
      <c r="B31" s="92"/>
      <c r="C31" s="92"/>
      <c r="D31" s="91" t="s">
        <v>610</v>
      </c>
      <c r="E31" s="110"/>
    </row>
    <row r="32" spans="1:5" x14ac:dyDescent="0.25">
      <c r="A32"/>
      <c r="B32"/>
      <c r="C32"/>
      <c r="D32" s="91" t="s">
        <v>611</v>
      </c>
      <c r="E32" s="118"/>
    </row>
    <row r="33" spans="1:5" x14ac:dyDescent="0.2">
      <c r="A33"/>
      <c r="B33"/>
      <c r="C33"/>
      <c r="D33"/>
      <c r="E33" s="9"/>
    </row>
    <row r="34" spans="1:5" x14ac:dyDescent="0.2">
      <c r="A34"/>
      <c r="B34"/>
      <c r="C34"/>
      <c r="D34"/>
      <c r="E34" s="9"/>
    </row>
    <row r="35" spans="1:5" x14ac:dyDescent="0.2">
      <c r="A35"/>
      <c r="B35"/>
      <c r="C35"/>
      <c r="D35"/>
      <c r="E35" s="9"/>
    </row>
    <row r="36" spans="1:5" x14ac:dyDescent="0.2">
      <c r="A36"/>
      <c r="B36"/>
      <c r="C36"/>
      <c r="D36"/>
      <c r="E36" s="9"/>
    </row>
    <row r="37" spans="1:5" x14ac:dyDescent="0.2">
      <c r="A37"/>
      <c r="B37"/>
      <c r="C37"/>
      <c r="D37"/>
      <c r="E37" s="9"/>
    </row>
    <row r="38" spans="1:5" x14ac:dyDescent="0.2">
      <c r="A38"/>
      <c r="B38"/>
      <c r="C38"/>
      <c r="D38"/>
      <c r="E38" s="9"/>
    </row>
    <row r="39" spans="1:5" x14ac:dyDescent="0.2">
      <c r="A39"/>
      <c r="B39"/>
      <c r="C39"/>
      <c r="D39"/>
      <c r="E39" s="9"/>
    </row>
    <row r="40" spans="1:5" x14ac:dyDescent="0.2">
      <c r="A40"/>
      <c r="B40"/>
      <c r="C40"/>
      <c r="D40"/>
      <c r="E40" s="9"/>
    </row>
  </sheetData>
  <mergeCells count="10">
    <mergeCell ref="B23:E23"/>
    <mergeCell ref="B25:E25"/>
    <mergeCell ref="B27:E27"/>
    <mergeCell ref="B29:E29"/>
    <mergeCell ref="C2:E2"/>
    <mergeCell ref="C3:E3"/>
    <mergeCell ref="C4:E4"/>
    <mergeCell ref="C5:E5"/>
    <mergeCell ref="B21:C21"/>
    <mergeCell ref="A20:D20"/>
  </mergeCells>
  <pageMargins left="0.7" right="0.7" top="0.75" bottom="0.75" header="0.3" footer="0.3"/>
  <pageSetup fitToWidth="0"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ADB6D-87E2-4DC3-909F-9C645EFFD2BA}">
  <sheetPr codeName="Sheet5">
    <tabColor theme="6" tint="-0.499984740745262"/>
  </sheetPr>
  <dimension ref="A1:F37"/>
  <sheetViews>
    <sheetView showGridLines="0" view="pageLayout" topLeftCell="A7" zoomScale="130" zoomScaleNormal="100" zoomScalePageLayoutView="130" workbookViewId="0">
      <selection activeCell="A2" sqref="A2:F19"/>
    </sheetView>
  </sheetViews>
  <sheetFormatPr defaultColWidth="2.42578125" defaultRowHeight="15.75" x14ac:dyDescent="0.2"/>
  <cols>
    <col min="1" max="1" width="6.140625" style="1" customWidth="1"/>
    <col min="2" max="2" width="36" style="1" bestFit="1" customWidth="1"/>
    <col min="3" max="3" width="5.7109375" style="1" customWidth="1"/>
    <col min="4" max="4" width="9" style="1" bestFit="1" customWidth="1"/>
    <col min="5" max="5" width="15.85546875" style="2" customWidth="1"/>
    <col min="6" max="6" width="16" style="1" customWidth="1"/>
    <col min="7" max="16384" width="2.42578125" style="1"/>
  </cols>
  <sheetData>
    <row r="1" spans="1:6" x14ac:dyDescent="0.2">
      <c r="A1" s="149"/>
      <c r="B1" s="150"/>
      <c r="C1" s="150"/>
      <c r="D1" s="150"/>
      <c r="E1" s="151"/>
      <c r="F1" s="152"/>
    </row>
    <row r="2" spans="1:6" ht="16.5" thickBot="1" x14ac:dyDescent="0.25">
      <c r="A2" s="197" t="s">
        <v>29</v>
      </c>
      <c r="B2" s="198"/>
      <c r="C2" s="198"/>
      <c r="D2" s="198"/>
      <c r="E2" s="198"/>
      <c r="F2" s="199"/>
    </row>
    <row r="3" spans="1:6" s="8" customFormat="1" ht="16.5" thickBot="1" x14ac:dyDescent="0.25">
      <c r="A3" s="35" t="s">
        <v>22</v>
      </c>
      <c r="B3" s="36" t="s">
        <v>5</v>
      </c>
      <c r="C3" s="37" t="s">
        <v>20</v>
      </c>
      <c r="D3" s="38" t="s">
        <v>25</v>
      </c>
      <c r="E3" s="37" t="s">
        <v>21</v>
      </c>
      <c r="F3" s="39" t="s">
        <v>6</v>
      </c>
    </row>
    <row r="4" spans="1:6" ht="30" x14ac:dyDescent="0.2">
      <c r="A4" s="176">
        <v>1</v>
      </c>
      <c r="B4" s="177" t="s">
        <v>791</v>
      </c>
      <c r="C4" s="178" t="s">
        <v>3</v>
      </c>
      <c r="D4" s="179">
        <v>2</v>
      </c>
      <c r="E4" s="180" t="s">
        <v>23</v>
      </c>
      <c r="F4" s="181" t="s">
        <v>23</v>
      </c>
    </row>
    <row r="5" spans="1:6" ht="17.25" x14ac:dyDescent="0.2">
      <c r="A5" s="40">
        <v>2</v>
      </c>
      <c r="B5" s="45" t="s">
        <v>304</v>
      </c>
      <c r="C5" s="44" t="s">
        <v>2</v>
      </c>
      <c r="D5" s="108">
        <v>641</v>
      </c>
      <c r="E5" s="42" t="s">
        <v>23</v>
      </c>
      <c r="F5" s="43" t="s">
        <v>23</v>
      </c>
    </row>
    <row r="6" spans="1:6" ht="17.25" x14ac:dyDescent="0.2">
      <c r="A6" s="40">
        <v>3</v>
      </c>
      <c r="B6" s="59" t="s">
        <v>39</v>
      </c>
      <c r="C6" s="44" t="s">
        <v>2</v>
      </c>
      <c r="D6" s="108">
        <v>6091</v>
      </c>
      <c r="E6" s="42" t="s">
        <v>23</v>
      </c>
      <c r="F6" s="43" t="s">
        <v>23</v>
      </c>
    </row>
    <row r="7" spans="1:6" ht="17.25" x14ac:dyDescent="0.2">
      <c r="A7" s="40">
        <v>4</v>
      </c>
      <c r="B7" s="59" t="s">
        <v>14</v>
      </c>
      <c r="C7" s="44" t="s">
        <v>2</v>
      </c>
      <c r="D7" s="108">
        <v>6732</v>
      </c>
      <c r="E7" s="42" t="s">
        <v>23</v>
      </c>
      <c r="F7" s="43" t="s">
        <v>23</v>
      </c>
    </row>
    <row r="8" spans="1:6" ht="17.25" x14ac:dyDescent="0.2">
      <c r="A8" s="40">
        <v>5</v>
      </c>
      <c r="B8" s="59" t="s">
        <v>15</v>
      </c>
      <c r="C8" s="44" t="s">
        <v>35</v>
      </c>
      <c r="D8" s="108">
        <v>1</v>
      </c>
      <c r="E8" s="42" t="s">
        <v>23</v>
      </c>
      <c r="F8" s="43" t="s">
        <v>23</v>
      </c>
    </row>
    <row r="9" spans="1:6" ht="17.25" x14ac:dyDescent="0.2">
      <c r="A9" s="40">
        <v>6</v>
      </c>
      <c r="B9" s="59" t="s">
        <v>49</v>
      </c>
      <c r="C9" s="44" t="s">
        <v>3</v>
      </c>
      <c r="D9" s="108">
        <v>10</v>
      </c>
      <c r="E9" s="42" t="s">
        <v>23</v>
      </c>
      <c r="F9" s="43" t="s">
        <v>23</v>
      </c>
    </row>
    <row r="10" spans="1:6" ht="17.25" x14ac:dyDescent="0.2">
      <c r="A10" s="40">
        <v>7</v>
      </c>
      <c r="B10" s="59" t="s">
        <v>43</v>
      </c>
      <c r="C10" s="44" t="s">
        <v>3</v>
      </c>
      <c r="D10" s="108">
        <v>14</v>
      </c>
      <c r="E10" s="42" t="s">
        <v>23</v>
      </c>
      <c r="F10" s="43" t="s">
        <v>23</v>
      </c>
    </row>
    <row r="11" spans="1:6" ht="17.25" x14ac:dyDescent="0.2">
      <c r="A11" s="40">
        <v>8</v>
      </c>
      <c r="B11" s="59" t="s">
        <v>47</v>
      </c>
      <c r="C11" s="44" t="s">
        <v>3</v>
      </c>
      <c r="D11" s="108">
        <v>4</v>
      </c>
      <c r="E11" s="42" t="s">
        <v>23</v>
      </c>
      <c r="F11" s="43" t="s">
        <v>23</v>
      </c>
    </row>
    <row r="12" spans="1:6" ht="17.25" x14ac:dyDescent="0.2">
      <c r="A12" s="40">
        <v>9</v>
      </c>
      <c r="B12" s="59" t="s">
        <v>746</v>
      </c>
      <c r="C12" s="44" t="s">
        <v>3</v>
      </c>
      <c r="D12" s="60">
        <v>62</v>
      </c>
      <c r="E12" s="42" t="s">
        <v>23</v>
      </c>
      <c r="F12" s="43" t="s">
        <v>23</v>
      </c>
    </row>
    <row r="13" spans="1:6" ht="17.25" x14ac:dyDescent="0.2">
      <c r="A13" s="40">
        <v>10</v>
      </c>
      <c r="B13" s="59" t="s">
        <v>307</v>
      </c>
      <c r="C13" s="44" t="s">
        <v>3</v>
      </c>
      <c r="D13" s="60">
        <v>37</v>
      </c>
      <c r="E13" s="42" t="s">
        <v>23</v>
      </c>
      <c r="F13" s="43" t="s">
        <v>23</v>
      </c>
    </row>
    <row r="14" spans="1:6" ht="18" customHeight="1" x14ac:dyDescent="0.2">
      <c r="A14" s="40">
        <v>11</v>
      </c>
      <c r="B14" s="45" t="s">
        <v>44</v>
      </c>
      <c r="C14" s="44" t="s">
        <v>3</v>
      </c>
      <c r="D14" s="145">
        <v>216</v>
      </c>
      <c r="E14" s="42" t="s">
        <v>23</v>
      </c>
      <c r="F14" s="43" t="s">
        <v>23</v>
      </c>
    </row>
    <row r="15" spans="1:6" ht="18.75" customHeight="1" x14ac:dyDescent="0.2">
      <c r="A15" s="40">
        <v>12</v>
      </c>
      <c r="B15" s="45" t="s">
        <v>265</v>
      </c>
      <c r="C15" s="44" t="s">
        <v>3</v>
      </c>
      <c r="D15" s="60">
        <v>4</v>
      </c>
      <c r="E15" s="42" t="s">
        <v>23</v>
      </c>
      <c r="F15" s="43" t="s">
        <v>23</v>
      </c>
    </row>
    <row r="16" spans="1:6" ht="17.25" x14ac:dyDescent="0.2">
      <c r="A16" s="40">
        <v>13</v>
      </c>
      <c r="B16" s="45" t="s">
        <v>747</v>
      </c>
      <c r="C16" s="44" t="s">
        <v>3</v>
      </c>
      <c r="D16" s="60">
        <v>50</v>
      </c>
      <c r="E16" s="42" t="s">
        <v>23</v>
      </c>
      <c r="F16" s="43" t="s">
        <v>23</v>
      </c>
    </row>
    <row r="17" spans="1:6" ht="17.25" x14ac:dyDescent="0.2">
      <c r="A17" s="40">
        <v>14</v>
      </c>
      <c r="B17" s="45" t="s">
        <v>40</v>
      </c>
      <c r="C17" s="44" t="s">
        <v>41</v>
      </c>
      <c r="D17" s="174">
        <v>3.6</v>
      </c>
      <c r="E17" s="42" t="s">
        <v>23</v>
      </c>
      <c r="F17" s="43" t="s">
        <v>23</v>
      </c>
    </row>
    <row r="18" spans="1:6" ht="30" x14ac:dyDescent="0.2">
      <c r="A18" s="172">
        <v>15</v>
      </c>
      <c r="B18" s="166" t="s">
        <v>789</v>
      </c>
      <c r="C18" s="41" t="s">
        <v>2</v>
      </c>
      <c r="D18" s="105">
        <v>187</v>
      </c>
      <c r="E18" s="42" t="s">
        <v>23</v>
      </c>
      <c r="F18" s="43" t="s">
        <v>23</v>
      </c>
    </row>
    <row r="19" spans="1:6" ht="30.75" thickBot="1" x14ac:dyDescent="0.25">
      <c r="A19" s="56">
        <v>16</v>
      </c>
      <c r="B19" s="182" t="s">
        <v>790</v>
      </c>
      <c r="C19" s="58" t="s">
        <v>2</v>
      </c>
      <c r="D19" s="183">
        <v>15</v>
      </c>
      <c r="E19" s="73" t="s">
        <v>23</v>
      </c>
      <c r="F19" s="74" t="s">
        <v>23</v>
      </c>
    </row>
    <row r="20" spans="1:6" x14ac:dyDescent="0.2">
      <c r="E20" s="1"/>
    </row>
    <row r="22" spans="1:6" ht="17.25" x14ac:dyDescent="0.2">
      <c r="A22" s="204" t="s">
        <v>24</v>
      </c>
      <c r="B22" s="204"/>
      <c r="C22" s="204"/>
      <c r="D22" s="204"/>
      <c r="E22" s="204"/>
      <c r="F22" s="63">
        <f>SUM(F2:F16)</f>
        <v>0</v>
      </c>
    </row>
    <row r="23" spans="1:6" ht="17.25" customHeight="1" x14ac:dyDescent="0.25">
      <c r="A23" s="64"/>
      <c r="B23" s="65"/>
      <c r="C23" s="66"/>
      <c r="D23" s="66"/>
      <c r="E23" s="66"/>
      <c r="F23" s="45"/>
    </row>
    <row r="24" spans="1:6" ht="60.75" customHeight="1" x14ac:dyDescent="0.2">
      <c r="A24" s="53" t="s">
        <v>4</v>
      </c>
      <c r="B24" s="196" t="s">
        <v>9</v>
      </c>
      <c r="C24" s="196"/>
      <c r="D24" s="196"/>
      <c r="E24" s="196"/>
      <c r="F24" s="196"/>
    </row>
    <row r="25" spans="1:6" x14ac:dyDescent="0.2">
      <c r="A25" s="53"/>
      <c r="B25" s="205"/>
      <c r="C25" s="205"/>
      <c r="D25" s="205"/>
      <c r="E25" s="205"/>
      <c r="F25" s="97"/>
    </row>
    <row r="26" spans="1:6" ht="97.5" customHeight="1" x14ac:dyDescent="0.2">
      <c r="A26" s="53" t="s">
        <v>8</v>
      </c>
      <c r="B26" s="196" t="s">
        <v>10</v>
      </c>
      <c r="C26" s="196"/>
      <c r="D26" s="196"/>
      <c r="E26" s="196"/>
      <c r="F26" s="196"/>
    </row>
    <row r="27" spans="1:6" x14ac:dyDescent="0.25">
      <c r="A27" s="45"/>
      <c r="B27" s="45"/>
      <c r="C27" s="45"/>
      <c r="D27" s="45"/>
      <c r="E27" s="91" t="s">
        <v>610</v>
      </c>
      <c r="F27" s="110"/>
    </row>
    <row r="28" spans="1:6" x14ac:dyDescent="0.25">
      <c r="A28" s="45"/>
      <c r="B28" s="45"/>
      <c r="C28" s="45"/>
      <c r="D28" s="45"/>
      <c r="E28" s="91" t="s">
        <v>611</v>
      </c>
      <c r="F28" s="118"/>
    </row>
    <row r="29" spans="1:6" x14ac:dyDescent="0.2">
      <c r="A29" s="45"/>
      <c r="B29" s="45"/>
      <c r="C29" s="45"/>
      <c r="D29" s="45"/>
      <c r="E29" s="45"/>
      <c r="F29" s="45"/>
    </row>
    <row r="30" spans="1:6" x14ac:dyDescent="0.2">
      <c r="A30" s="45"/>
      <c r="B30" s="45"/>
      <c r="C30" s="45"/>
      <c r="D30" s="45"/>
      <c r="E30" s="68"/>
      <c r="F30" s="45"/>
    </row>
    <row r="31" spans="1:6" x14ac:dyDescent="0.2">
      <c r="A31" s="45"/>
      <c r="B31" s="45"/>
      <c r="C31" s="45"/>
      <c r="D31" s="45"/>
      <c r="E31" s="68"/>
      <c r="F31" s="45"/>
    </row>
    <row r="32" spans="1:6" x14ac:dyDescent="0.2">
      <c r="A32" s="45"/>
      <c r="B32" s="45"/>
      <c r="C32" s="45"/>
      <c r="D32" s="45"/>
      <c r="E32" s="68"/>
      <c r="F32" s="45"/>
    </row>
    <row r="33" spans="1:6" x14ac:dyDescent="0.2">
      <c r="A33" s="45"/>
      <c r="B33" s="45"/>
      <c r="C33" s="45"/>
      <c r="D33" s="45"/>
      <c r="E33" s="68"/>
      <c r="F33" s="45"/>
    </row>
    <row r="34" spans="1:6" x14ac:dyDescent="0.2">
      <c r="A34" s="45"/>
      <c r="B34" s="45"/>
      <c r="C34" s="45"/>
      <c r="D34" s="45"/>
      <c r="E34" s="68"/>
      <c r="F34" s="45"/>
    </row>
    <row r="35" spans="1:6" x14ac:dyDescent="0.2">
      <c r="A35" s="45"/>
      <c r="B35" s="45"/>
      <c r="C35" s="45"/>
      <c r="D35" s="45"/>
      <c r="E35" s="68"/>
      <c r="F35" s="45"/>
    </row>
    <row r="36" spans="1:6" x14ac:dyDescent="0.2">
      <c r="A36" s="45"/>
      <c r="B36" s="45"/>
      <c r="C36" s="45"/>
      <c r="D36" s="45"/>
      <c r="E36" s="68"/>
      <c r="F36" s="45"/>
    </row>
    <row r="37" spans="1:6" x14ac:dyDescent="0.2">
      <c r="A37" s="45"/>
      <c r="B37" s="45"/>
      <c r="C37" s="45"/>
      <c r="D37" s="45"/>
      <c r="E37" s="68"/>
      <c r="F37" s="45"/>
    </row>
  </sheetData>
  <mergeCells count="5">
    <mergeCell ref="B26:F26"/>
    <mergeCell ref="B25:E25"/>
    <mergeCell ref="A2:F2"/>
    <mergeCell ref="A22:E22"/>
    <mergeCell ref="B24:F24"/>
  </mergeCells>
  <phoneticPr fontId="5" type="noConversion"/>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9005-E724-4AA8-B021-3BD06D977F4F}">
  <sheetPr>
    <tabColor theme="6" tint="-0.499984740745262"/>
  </sheetPr>
  <dimension ref="A1:Q29"/>
  <sheetViews>
    <sheetView showGridLines="0" view="pageLayout" zoomScaleNormal="100" workbookViewId="0">
      <selection activeCell="B10" sqref="B10"/>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16384" width="2.42578125" style="1"/>
  </cols>
  <sheetData>
    <row r="1" spans="1:17" x14ac:dyDescent="0.2">
      <c r="A1" s="149"/>
      <c r="B1" s="150"/>
      <c r="C1" s="150"/>
      <c r="D1" s="150"/>
      <c r="E1" s="151"/>
      <c r="F1" s="152"/>
    </row>
    <row r="2" spans="1:17" ht="16.5" thickBot="1" x14ac:dyDescent="0.25">
      <c r="A2" s="197" t="s">
        <v>743</v>
      </c>
      <c r="B2" s="198"/>
      <c r="C2" s="198"/>
      <c r="D2" s="198"/>
      <c r="E2" s="198"/>
      <c r="F2" s="199"/>
    </row>
    <row r="3" spans="1:17" s="8" customFormat="1" ht="16.5" thickBot="1" x14ac:dyDescent="0.25">
      <c r="A3" s="35" t="s">
        <v>22</v>
      </c>
      <c r="B3" s="36" t="s">
        <v>5</v>
      </c>
      <c r="C3" s="37" t="s">
        <v>20</v>
      </c>
      <c r="D3" s="38" t="s">
        <v>25</v>
      </c>
      <c r="E3" s="37" t="s">
        <v>21</v>
      </c>
      <c r="F3" s="39" t="s">
        <v>6</v>
      </c>
    </row>
    <row r="4" spans="1:17" ht="16.5" thickBot="1" x14ac:dyDescent="0.25">
      <c r="A4" s="200" t="s">
        <v>741</v>
      </c>
      <c r="B4" s="201"/>
      <c r="C4" s="201"/>
      <c r="D4" s="202"/>
      <c r="E4" s="201"/>
      <c r="F4" s="203"/>
    </row>
    <row r="5" spans="1:17" ht="17.25" x14ac:dyDescent="0.25">
      <c r="A5" s="176">
        <v>1</v>
      </c>
      <c r="B5" s="177" t="s">
        <v>759</v>
      </c>
      <c r="C5" s="178" t="s">
        <v>2</v>
      </c>
      <c r="D5" s="188">
        <v>1499</v>
      </c>
      <c r="E5" s="180" t="s">
        <v>23</v>
      </c>
      <c r="F5" s="181" t="s">
        <v>23</v>
      </c>
      <c r="P5" s="139"/>
      <c r="Q5" s="139"/>
    </row>
    <row r="6" spans="1:17" ht="17.25" x14ac:dyDescent="0.25">
      <c r="A6" s="40">
        <v>2</v>
      </c>
      <c r="B6" s="45" t="s">
        <v>760</v>
      </c>
      <c r="C6" s="44" t="s">
        <v>2</v>
      </c>
      <c r="D6" s="107">
        <v>270</v>
      </c>
      <c r="E6" s="42" t="s">
        <v>23</v>
      </c>
      <c r="F6" s="43" t="s">
        <v>23</v>
      </c>
      <c r="P6" s="139"/>
      <c r="Q6" s="139"/>
    </row>
    <row r="7" spans="1:17" ht="17.25" x14ac:dyDescent="0.25">
      <c r="A7" s="40">
        <v>3</v>
      </c>
      <c r="B7" s="59" t="s">
        <v>761</v>
      </c>
      <c r="C7" s="44" t="s">
        <v>2</v>
      </c>
      <c r="D7" s="107">
        <v>114</v>
      </c>
      <c r="E7" s="42" t="s">
        <v>23</v>
      </c>
      <c r="F7" s="43" t="s">
        <v>23</v>
      </c>
      <c r="P7" s="139"/>
      <c r="Q7" s="139"/>
    </row>
    <row r="8" spans="1:17" ht="17.25" x14ac:dyDescent="0.25">
      <c r="A8" s="40">
        <v>4</v>
      </c>
      <c r="B8" s="45" t="s">
        <v>762</v>
      </c>
      <c r="C8" s="44" t="s">
        <v>2</v>
      </c>
      <c r="D8" s="107">
        <v>114</v>
      </c>
      <c r="E8" s="42" t="s">
        <v>23</v>
      </c>
      <c r="F8" s="43" t="s">
        <v>23</v>
      </c>
      <c r="P8" s="139"/>
      <c r="Q8" s="139"/>
    </row>
    <row r="9" spans="1:17" ht="17.25" x14ac:dyDescent="0.25">
      <c r="A9" s="40">
        <v>5</v>
      </c>
      <c r="B9" s="45" t="s">
        <v>763</v>
      </c>
      <c r="C9" s="44" t="s">
        <v>2</v>
      </c>
      <c r="D9" s="108">
        <v>162</v>
      </c>
      <c r="E9" s="42" t="s">
        <v>23</v>
      </c>
      <c r="F9" s="43" t="s">
        <v>23</v>
      </c>
      <c r="P9" s="139"/>
      <c r="Q9" s="139"/>
    </row>
    <row r="10" spans="1:17" ht="17.25" x14ac:dyDescent="0.25">
      <c r="A10" s="40">
        <v>6</v>
      </c>
      <c r="B10" s="45" t="s">
        <v>764</v>
      </c>
      <c r="C10" s="44" t="s">
        <v>2</v>
      </c>
      <c r="D10" s="184">
        <v>162</v>
      </c>
      <c r="E10" s="42" t="s">
        <v>23</v>
      </c>
      <c r="F10" s="43" t="s">
        <v>23</v>
      </c>
      <c r="P10" s="139"/>
      <c r="Q10" s="139"/>
    </row>
    <row r="11" spans="1:17" ht="18" thickBot="1" x14ac:dyDescent="0.3">
      <c r="A11" s="185">
        <v>8</v>
      </c>
      <c r="B11" s="183" t="s">
        <v>792</v>
      </c>
      <c r="C11" s="186" t="s">
        <v>2</v>
      </c>
      <c r="D11" s="187">
        <v>2321</v>
      </c>
      <c r="E11" s="73" t="s">
        <v>23</v>
      </c>
      <c r="F11" s="74" t="s">
        <v>23</v>
      </c>
      <c r="P11" s="139"/>
      <c r="Q11" s="139"/>
    </row>
    <row r="12" spans="1:17" ht="17.25" x14ac:dyDescent="0.25">
      <c r="A12" s="44"/>
      <c r="B12" s="45"/>
      <c r="C12" s="44"/>
      <c r="D12" s="184"/>
      <c r="E12" s="42"/>
      <c r="F12" s="42"/>
      <c r="P12" s="139"/>
      <c r="Q12" s="139"/>
    </row>
    <row r="13" spans="1:17" ht="17.25" x14ac:dyDescent="0.2">
      <c r="A13" s="204" t="s">
        <v>24</v>
      </c>
      <c r="B13" s="204"/>
      <c r="C13" s="204"/>
      <c r="D13" s="204"/>
      <c r="E13" s="204"/>
      <c r="F13" s="63" t="s">
        <v>23</v>
      </c>
    </row>
    <row r="14" spans="1:17" ht="17.25" customHeight="1" x14ac:dyDescent="0.25">
      <c r="A14" s="64"/>
      <c r="B14" s="65"/>
      <c r="C14" s="66"/>
      <c r="D14" s="66"/>
      <c r="E14" s="66"/>
      <c r="F14" s="45"/>
    </row>
    <row r="15" spans="1:17" ht="60.75" customHeight="1" x14ac:dyDescent="0.2">
      <c r="A15" s="53" t="s">
        <v>4</v>
      </c>
      <c r="B15" s="196" t="s">
        <v>9</v>
      </c>
      <c r="C15" s="196"/>
      <c r="D15" s="196"/>
      <c r="E15" s="196"/>
      <c r="F15" s="196"/>
    </row>
    <row r="16" spans="1:17" x14ac:dyDescent="0.2">
      <c r="A16" s="53"/>
      <c r="B16" s="205"/>
      <c r="C16" s="205"/>
      <c r="D16" s="205"/>
      <c r="E16" s="205"/>
      <c r="F16" s="97"/>
    </row>
    <row r="17" spans="1:6" ht="97.5" customHeight="1" x14ac:dyDescent="0.2">
      <c r="A17" s="53" t="s">
        <v>8</v>
      </c>
      <c r="B17" s="196" t="s">
        <v>10</v>
      </c>
      <c r="C17" s="196"/>
      <c r="D17" s="196"/>
      <c r="E17" s="196"/>
      <c r="F17" s="196"/>
    </row>
    <row r="18" spans="1:6" ht="97.5" customHeight="1" x14ac:dyDescent="0.2">
      <c r="A18" s="53" t="s">
        <v>26</v>
      </c>
      <c r="B18" s="196" t="s">
        <v>742</v>
      </c>
      <c r="C18" s="196"/>
      <c r="D18" s="196"/>
      <c r="E18" s="196"/>
      <c r="F18" s="196"/>
    </row>
    <row r="19" spans="1:6" x14ac:dyDescent="0.25">
      <c r="A19" s="45"/>
      <c r="B19" s="45"/>
      <c r="C19" s="45"/>
      <c r="D19" s="45"/>
      <c r="E19" s="91" t="s">
        <v>610</v>
      </c>
      <c r="F19" s="110"/>
    </row>
    <row r="20" spans="1:6" x14ac:dyDescent="0.25">
      <c r="A20" s="45"/>
      <c r="B20" s="45"/>
      <c r="C20" s="45"/>
      <c r="D20" s="45"/>
      <c r="E20" s="91" t="s">
        <v>611</v>
      </c>
      <c r="F20" s="118"/>
    </row>
    <row r="21" spans="1:6" x14ac:dyDescent="0.2">
      <c r="A21" s="45"/>
      <c r="B21" s="45"/>
      <c r="C21" s="45"/>
      <c r="D21" s="45"/>
      <c r="E21" s="45"/>
      <c r="F21" s="45"/>
    </row>
    <row r="22" spans="1:6" x14ac:dyDescent="0.2">
      <c r="A22" s="45"/>
      <c r="B22" s="45"/>
      <c r="C22" s="45"/>
      <c r="D22" s="45"/>
      <c r="E22" s="68"/>
      <c r="F22" s="45"/>
    </row>
    <row r="23" spans="1:6" x14ac:dyDescent="0.2">
      <c r="A23" s="45"/>
      <c r="B23" s="45"/>
      <c r="C23" s="45"/>
      <c r="D23" s="45"/>
      <c r="E23" s="68"/>
      <c r="F23" s="45"/>
    </row>
    <row r="24" spans="1:6" x14ac:dyDescent="0.2">
      <c r="A24" s="45"/>
      <c r="B24" s="45"/>
      <c r="C24" s="45"/>
      <c r="D24" s="45"/>
      <c r="E24" s="68"/>
      <c r="F24" s="45"/>
    </row>
    <row r="25" spans="1:6" x14ac:dyDescent="0.2">
      <c r="A25" s="45"/>
      <c r="B25" s="45"/>
      <c r="C25" s="45"/>
      <c r="D25" s="45"/>
      <c r="E25" s="68"/>
      <c r="F25" s="45"/>
    </row>
    <row r="26" spans="1:6" x14ac:dyDescent="0.2">
      <c r="A26" s="45"/>
      <c r="B26" s="45"/>
      <c r="C26" s="45"/>
      <c r="D26" s="45"/>
      <c r="E26" s="68"/>
      <c r="F26" s="45"/>
    </row>
    <row r="27" spans="1:6" x14ac:dyDescent="0.2">
      <c r="A27" s="45"/>
      <c r="B27" s="45"/>
      <c r="C27" s="45"/>
      <c r="D27" s="45"/>
      <c r="E27" s="68"/>
      <c r="F27" s="45"/>
    </row>
    <row r="28" spans="1:6" x14ac:dyDescent="0.2">
      <c r="A28" s="45"/>
      <c r="B28" s="45"/>
      <c r="C28" s="45"/>
      <c r="D28" s="45"/>
      <c r="E28" s="68"/>
      <c r="F28" s="45"/>
    </row>
    <row r="29" spans="1:6" x14ac:dyDescent="0.2">
      <c r="A29" s="45"/>
      <c r="B29" s="45"/>
      <c r="C29" s="45"/>
      <c r="D29" s="45"/>
      <c r="E29" s="68"/>
      <c r="F29" s="45"/>
    </row>
  </sheetData>
  <mergeCells count="7">
    <mergeCell ref="B18:F18"/>
    <mergeCell ref="A2:F2"/>
    <mergeCell ref="A4:F4"/>
    <mergeCell ref="A13:E13"/>
    <mergeCell ref="B15:F15"/>
    <mergeCell ref="B16:E16"/>
    <mergeCell ref="B17:F17"/>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48A9-C252-4838-8639-16468DB5D6CD}">
  <sheetPr>
    <tabColor theme="1" tint="4.9989318521683403E-2"/>
  </sheetPr>
  <dimension ref="A1:Y82"/>
  <sheetViews>
    <sheetView topLeftCell="K1" workbookViewId="0">
      <selection activeCell="W16" sqref="W16"/>
    </sheetView>
  </sheetViews>
  <sheetFormatPr defaultRowHeight="12.75" x14ac:dyDescent="0.2"/>
  <cols>
    <col min="2" max="2" width="25.140625" customWidth="1"/>
    <col min="3" max="3" width="25" customWidth="1"/>
    <col min="4" max="4" width="17.5703125" customWidth="1"/>
    <col min="6" max="6" width="16.42578125" customWidth="1"/>
    <col min="7" max="7" width="20.140625" bestFit="1" customWidth="1"/>
    <col min="11" max="11" width="16.7109375" bestFit="1" customWidth="1"/>
    <col min="12" max="12" width="15.42578125" bestFit="1" customWidth="1"/>
    <col min="13" max="13" width="5" bestFit="1" customWidth="1"/>
    <col min="14" max="14" width="15.42578125" customWidth="1"/>
    <col min="15" max="15" width="16.42578125" customWidth="1"/>
    <col min="16" max="16" width="15.42578125" bestFit="1" customWidth="1"/>
    <col min="17" max="24" width="20.7109375" bestFit="1" customWidth="1"/>
    <col min="25" max="25" width="10.5703125" bestFit="1" customWidth="1"/>
  </cols>
  <sheetData>
    <row r="1" spans="1:25" x14ac:dyDescent="0.2">
      <c r="A1" t="s">
        <v>55</v>
      </c>
      <c r="B1" t="s">
        <v>56</v>
      </c>
      <c r="C1" t="s">
        <v>57</v>
      </c>
      <c r="D1" t="s">
        <v>58</v>
      </c>
      <c r="E1" t="s">
        <v>60</v>
      </c>
      <c r="F1" t="s">
        <v>61</v>
      </c>
      <c r="G1" s="10" t="s">
        <v>72</v>
      </c>
    </row>
    <row r="2" spans="1:25" x14ac:dyDescent="0.2">
      <c r="A2">
        <v>2</v>
      </c>
      <c r="B2" t="s">
        <v>303</v>
      </c>
      <c r="C2" s="10" t="s">
        <v>270</v>
      </c>
      <c r="D2" t="s">
        <v>734</v>
      </c>
      <c r="E2" t="s">
        <v>81</v>
      </c>
      <c r="F2" t="s">
        <v>726</v>
      </c>
      <c r="G2">
        <v>57</v>
      </c>
      <c r="K2" s="17" t="s">
        <v>146</v>
      </c>
      <c r="L2" s="15"/>
      <c r="M2" s="18"/>
      <c r="O2" s="17" t="s">
        <v>146</v>
      </c>
      <c r="P2" s="15"/>
      <c r="Q2" s="17" t="s">
        <v>61</v>
      </c>
      <c r="R2" s="15"/>
      <c r="S2" s="15"/>
      <c r="T2" s="15"/>
      <c r="U2" s="15"/>
      <c r="V2" s="15"/>
      <c r="W2" s="15"/>
      <c r="X2" s="15"/>
      <c r="Y2" s="16"/>
    </row>
    <row r="3" spans="1:25" x14ac:dyDescent="0.2">
      <c r="A3">
        <v>2</v>
      </c>
      <c r="B3" t="s">
        <v>302</v>
      </c>
      <c r="C3" t="s">
        <v>270</v>
      </c>
      <c r="D3" t="s">
        <v>734</v>
      </c>
      <c r="E3" t="s">
        <v>81</v>
      </c>
      <c r="F3" t="s">
        <v>727</v>
      </c>
      <c r="G3">
        <v>57</v>
      </c>
      <c r="K3" s="17" t="s">
        <v>57</v>
      </c>
      <c r="L3" s="17" t="s">
        <v>60</v>
      </c>
      <c r="M3" s="18" t="s">
        <v>147</v>
      </c>
      <c r="O3" s="17" t="s">
        <v>57</v>
      </c>
      <c r="P3" s="17" t="s">
        <v>60</v>
      </c>
      <c r="Q3" s="14" t="s">
        <v>729</v>
      </c>
      <c r="R3" s="26" t="s">
        <v>730</v>
      </c>
      <c r="S3" s="26" t="s">
        <v>726</v>
      </c>
      <c r="T3" s="26" t="s">
        <v>728</v>
      </c>
      <c r="U3" s="26" t="s">
        <v>731</v>
      </c>
      <c r="V3" s="26" t="s">
        <v>732</v>
      </c>
      <c r="W3" s="26" t="s">
        <v>727</v>
      </c>
      <c r="X3" s="26" t="s">
        <v>733</v>
      </c>
      <c r="Y3" s="18" t="s">
        <v>148</v>
      </c>
    </row>
    <row r="4" spans="1:25" x14ac:dyDescent="0.2">
      <c r="A4">
        <v>2</v>
      </c>
      <c r="B4" t="s">
        <v>301</v>
      </c>
      <c r="C4" t="s">
        <v>270</v>
      </c>
      <c r="D4" t="s">
        <v>734</v>
      </c>
      <c r="E4" t="s">
        <v>81</v>
      </c>
      <c r="F4" t="s">
        <v>728</v>
      </c>
      <c r="G4">
        <v>57.073999999999998</v>
      </c>
      <c r="K4" s="14" t="s">
        <v>270</v>
      </c>
      <c r="L4" s="14" t="s">
        <v>81</v>
      </c>
      <c r="M4" s="32">
        <v>486.07400000000001</v>
      </c>
      <c r="O4" s="14" t="s">
        <v>270</v>
      </c>
      <c r="P4" s="14" t="s">
        <v>81</v>
      </c>
      <c r="Q4" s="127">
        <v>60</v>
      </c>
      <c r="R4" s="128"/>
      <c r="S4" s="128">
        <v>57</v>
      </c>
      <c r="T4" s="128">
        <v>117.074</v>
      </c>
      <c r="U4" s="128">
        <v>65</v>
      </c>
      <c r="V4" s="128">
        <v>65</v>
      </c>
      <c r="W4" s="128">
        <v>57</v>
      </c>
      <c r="X4" s="128">
        <v>65</v>
      </c>
      <c r="Y4" s="32">
        <v>486.07400000000001</v>
      </c>
    </row>
    <row r="5" spans="1:25" x14ac:dyDescent="0.2">
      <c r="A5">
        <v>1</v>
      </c>
      <c r="B5" t="s">
        <v>300</v>
      </c>
      <c r="C5" t="s">
        <v>270</v>
      </c>
      <c r="D5" t="s">
        <v>734</v>
      </c>
      <c r="E5" t="s">
        <v>81</v>
      </c>
      <c r="F5" t="s">
        <v>729</v>
      </c>
      <c r="G5">
        <v>60</v>
      </c>
      <c r="K5" s="14" t="s">
        <v>78</v>
      </c>
      <c r="L5" s="14" t="s">
        <v>271</v>
      </c>
      <c r="M5" s="32">
        <v>95.723000000000013</v>
      </c>
      <c r="O5" s="14" t="s">
        <v>78</v>
      </c>
      <c r="P5" s="14" t="s">
        <v>271</v>
      </c>
      <c r="Q5" s="127"/>
      <c r="R5" s="128"/>
      <c r="S5" s="128">
        <v>95.723000000000013</v>
      </c>
      <c r="T5" s="128"/>
      <c r="U5" s="128"/>
      <c r="V5" s="128"/>
      <c r="W5" s="128"/>
      <c r="X5" s="128"/>
      <c r="Y5" s="32">
        <v>95.723000000000013</v>
      </c>
    </row>
    <row r="6" spans="1:25" x14ac:dyDescent="0.2">
      <c r="A6">
        <v>2</v>
      </c>
      <c r="B6" t="s">
        <v>288</v>
      </c>
      <c r="C6" t="s">
        <v>270</v>
      </c>
      <c r="D6" t="s">
        <v>734</v>
      </c>
      <c r="E6" t="s">
        <v>81</v>
      </c>
      <c r="F6" t="s">
        <v>728</v>
      </c>
      <c r="G6">
        <v>60</v>
      </c>
      <c r="K6" s="125"/>
      <c r="L6" s="21" t="s">
        <v>81</v>
      </c>
      <c r="M6" s="33">
        <v>5686.317</v>
      </c>
      <c r="O6" s="125"/>
      <c r="P6" s="21" t="s">
        <v>81</v>
      </c>
      <c r="Q6" s="129">
        <v>202</v>
      </c>
      <c r="R6" s="23">
        <v>297.60300000000001</v>
      </c>
      <c r="S6" s="23">
        <v>654.99999999999989</v>
      </c>
      <c r="T6" s="23">
        <v>1259.9259999999999</v>
      </c>
      <c r="U6" s="23">
        <v>750</v>
      </c>
      <c r="V6" s="23">
        <v>749.15699999999993</v>
      </c>
      <c r="W6" s="23">
        <v>662</v>
      </c>
      <c r="X6" s="23">
        <v>1110.6309999999999</v>
      </c>
      <c r="Y6" s="33">
        <v>5686.3169999999991</v>
      </c>
    </row>
    <row r="7" spans="1:25" x14ac:dyDescent="0.2">
      <c r="A7">
        <v>2</v>
      </c>
      <c r="B7" t="s">
        <v>287</v>
      </c>
      <c r="C7" t="s">
        <v>270</v>
      </c>
      <c r="D7" t="s">
        <v>734</v>
      </c>
      <c r="E7" t="s">
        <v>81</v>
      </c>
      <c r="F7" t="s">
        <v>732</v>
      </c>
      <c r="G7">
        <v>65</v>
      </c>
      <c r="K7" s="14" t="s">
        <v>737</v>
      </c>
      <c r="L7" s="14" t="s">
        <v>266</v>
      </c>
      <c r="M7" s="32">
        <v>20</v>
      </c>
      <c r="O7" s="14" t="s">
        <v>737</v>
      </c>
      <c r="P7" s="14" t="s">
        <v>266</v>
      </c>
      <c r="Q7" s="127"/>
      <c r="R7" s="128"/>
      <c r="S7" s="128"/>
      <c r="T7" s="128"/>
      <c r="U7" s="128"/>
      <c r="V7" s="128"/>
      <c r="W7" s="128">
        <v>20</v>
      </c>
      <c r="X7" s="128"/>
      <c r="Y7" s="32">
        <v>20</v>
      </c>
    </row>
    <row r="8" spans="1:25" x14ac:dyDescent="0.2">
      <c r="A8">
        <v>2</v>
      </c>
      <c r="B8" t="s">
        <v>286</v>
      </c>
      <c r="C8" t="s">
        <v>270</v>
      </c>
      <c r="D8" t="s">
        <v>734</v>
      </c>
      <c r="E8" t="s">
        <v>81</v>
      </c>
      <c r="F8" t="s">
        <v>731</v>
      </c>
      <c r="G8">
        <v>65</v>
      </c>
      <c r="K8" s="19" t="s">
        <v>148</v>
      </c>
      <c r="L8" s="126"/>
      <c r="M8" s="31">
        <v>6288.1139999999996</v>
      </c>
      <c r="O8" s="19" t="s">
        <v>148</v>
      </c>
      <c r="P8" s="126"/>
      <c r="Q8" s="130">
        <v>262</v>
      </c>
      <c r="R8" s="131">
        <v>297.60300000000001</v>
      </c>
      <c r="S8" s="131">
        <v>807.72299999999996</v>
      </c>
      <c r="T8" s="131">
        <v>1377</v>
      </c>
      <c r="U8" s="131">
        <v>815</v>
      </c>
      <c r="V8" s="131">
        <v>814.15699999999993</v>
      </c>
      <c r="W8" s="131">
        <v>739</v>
      </c>
      <c r="X8" s="131">
        <v>1175.6309999999999</v>
      </c>
      <c r="Y8" s="31">
        <v>6288.1139999999996</v>
      </c>
    </row>
    <row r="9" spans="1:25" x14ac:dyDescent="0.2">
      <c r="A9">
        <v>1</v>
      </c>
      <c r="B9" t="s">
        <v>276</v>
      </c>
      <c r="C9" t="s">
        <v>270</v>
      </c>
      <c r="D9" t="s">
        <v>734</v>
      </c>
      <c r="E9" t="s">
        <v>81</v>
      </c>
      <c r="F9" t="s">
        <v>733</v>
      </c>
      <c r="G9">
        <v>65</v>
      </c>
    </row>
    <row r="10" spans="1:25" x14ac:dyDescent="0.2">
      <c r="A10">
        <v>1</v>
      </c>
      <c r="B10" t="s">
        <v>284</v>
      </c>
      <c r="C10" t="s">
        <v>78</v>
      </c>
      <c r="D10" t="s">
        <v>735</v>
      </c>
      <c r="E10" t="s">
        <v>81</v>
      </c>
      <c r="F10" t="s">
        <v>727</v>
      </c>
      <c r="G10">
        <v>113</v>
      </c>
    </row>
    <row r="11" spans="1:25" x14ac:dyDescent="0.2">
      <c r="A11">
        <v>2</v>
      </c>
      <c r="B11" t="s">
        <v>299</v>
      </c>
      <c r="C11" t="s">
        <v>78</v>
      </c>
      <c r="D11" t="s">
        <v>735</v>
      </c>
      <c r="E11" t="s">
        <v>81</v>
      </c>
      <c r="F11" t="s">
        <v>726</v>
      </c>
      <c r="G11">
        <v>288.14699999999999</v>
      </c>
      <c r="O11" t="s">
        <v>146</v>
      </c>
      <c r="Q11" t="s">
        <v>61</v>
      </c>
    </row>
    <row r="12" spans="1:25" x14ac:dyDescent="0.2">
      <c r="A12">
        <v>2</v>
      </c>
      <c r="B12" t="s">
        <v>298</v>
      </c>
      <c r="C12" t="s">
        <v>78</v>
      </c>
      <c r="D12" t="s">
        <v>735</v>
      </c>
      <c r="E12" t="s">
        <v>81</v>
      </c>
      <c r="F12" t="s">
        <v>730</v>
      </c>
      <c r="G12">
        <v>290</v>
      </c>
      <c r="O12" t="s">
        <v>57</v>
      </c>
      <c r="P12" t="s">
        <v>60</v>
      </c>
      <c r="Q12" t="s">
        <v>729</v>
      </c>
      <c r="R12" t="s">
        <v>730</v>
      </c>
      <c r="S12" t="s">
        <v>726</v>
      </c>
      <c r="T12" t="s">
        <v>728</v>
      </c>
      <c r="U12" t="s">
        <v>731</v>
      </c>
      <c r="V12" t="s">
        <v>732</v>
      </c>
      <c r="W12" t="s">
        <v>727</v>
      </c>
      <c r="X12" t="s">
        <v>733</v>
      </c>
      <c r="Y12" t="s">
        <v>148</v>
      </c>
    </row>
    <row r="13" spans="1:25" x14ac:dyDescent="0.2">
      <c r="A13">
        <v>2</v>
      </c>
      <c r="B13" t="s">
        <v>297</v>
      </c>
      <c r="C13" t="s">
        <v>78</v>
      </c>
      <c r="D13" t="s">
        <v>735</v>
      </c>
      <c r="E13" t="s">
        <v>81</v>
      </c>
      <c r="F13" t="s">
        <v>726</v>
      </c>
      <c r="G13">
        <v>290</v>
      </c>
      <c r="O13" t="s">
        <v>270</v>
      </c>
      <c r="P13" t="s">
        <v>81</v>
      </c>
      <c r="Q13">
        <v>60</v>
      </c>
      <c r="S13">
        <f>57</f>
        <v>57</v>
      </c>
      <c r="T13">
        <f>57+60</f>
        <v>117</v>
      </c>
      <c r="U13">
        <v>65</v>
      </c>
      <c r="V13">
        <v>65</v>
      </c>
      <c r="W13">
        <v>57</v>
      </c>
      <c r="X13">
        <v>65</v>
      </c>
      <c r="Y13">
        <f>SUM(Q13:X13)</f>
        <v>486</v>
      </c>
    </row>
    <row r="14" spans="1:25" x14ac:dyDescent="0.2">
      <c r="A14">
        <v>1</v>
      </c>
      <c r="B14" t="s">
        <v>296</v>
      </c>
      <c r="C14" t="s">
        <v>78</v>
      </c>
      <c r="D14" t="s">
        <v>735</v>
      </c>
      <c r="E14" t="s">
        <v>81</v>
      </c>
      <c r="F14" t="s">
        <v>726</v>
      </c>
      <c r="G14">
        <v>76.852999999999994</v>
      </c>
      <c r="O14" t="s">
        <v>78</v>
      </c>
      <c r="P14" t="s">
        <v>271</v>
      </c>
      <c r="S14">
        <f>25+20+20+16+14</f>
        <v>95</v>
      </c>
      <c r="Y14">
        <f>SUM(Q14:X14)</f>
        <v>95</v>
      </c>
    </row>
    <row r="15" spans="1:25" x14ac:dyDescent="0.2">
      <c r="A15">
        <v>1</v>
      </c>
      <c r="B15" t="s">
        <v>295</v>
      </c>
      <c r="C15" t="s">
        <v>78</v>
      </c>
      <c r="D15" t="s">
        <v>735</v>
      </c>
      <c r="E15" t="s">
        <v>81</v>
      </c>
      <c r="F15" t="s">
        <v>728</v>
      </c>
      <c r="G15">
        <v>419.92599999999999</v>
      </c>
      <c r="P15" t="s">
        <v>81</v>
      </c>
      <c r="Q15">
        <v>202</v>
      </c>
      <c r="R15">
        <f>8+290</f>
        <v>298</v>
      </c>
      <c r="S15">
        <f>288+290+77</f>
        <v>655</v>
      </c>
      <c r="T15">
        <f>420+410+430</f>
        <v>1260</v>
      </c>
      <c r="U15">
        <f>375+375</f>
        <v>750</v>
      </c>
      <c r="V15">
        <f>375+374</f>
        <v>749</v>
      </c>
      <c r="W15">
        <f>549+113</f>
        <v>662</v>
      </c>
      <c r="X15">
        <f>191+34+46+65+52+353+370</f>
        <v>1111</v>
      </c>
      <c r="Y15">
        <f>SUM(Q15:X15)</f>
        <v>5687</v>
      </c>
    </row>
    <row r="16" spans="1:25" x14ac:dyDescent="0.2">
      <c r="A16">
        <v>1</v>
      </c>
      <c r="B16" t="s">
        <v>294</v>
      </c>
      <c r="C16" t="s">
        <v>78</v>
      </c>
      <c r="D16" t="s">
        <v>735</v>
      </c>
      <c r="E16" t="s">
        <v>81</v>
      </c>
      <c r="F16" t="s">
        <v>728</v>
      </c>
      <c r="G16">
        <v>410</v>
      </c>
      <c r="O16" t="s">
        <v>737</v>
      </c>
      <c r="P16" t="s">
        <v>266</v>
      </c>
      <c r="Y16">
        <f>SUM(Q16:X16)</f>
        <v>0</v>
      </c>
    </row>
    <row r="17" spans="1:25" x14ac:dyDescent="0.2">
      <c r="A17">
        <v>1</v>
      </c>
      <c r="B17" t="s">
        <v>293</v>
      </c>
      <c r="C17" t="s">
        <v>78</v>
      </c>
      <c r="D17" t="s">
        <v>735</v>
      </c>
      <c r="E17" t="s">
        <v>81</v>
      </c>
      <c r="F17" t="s">
        <v>728</v>
      </c>
      <c r="G17">
        <v>430</v>
      </c>
      <c r="O17" t="s">
        <v>148</v>
      </c>
      <c r="Q17">
        <f>SUM(Q13:Q16)</f>
        <v>262</v>
      </c>
      <c r="R17">
        <f t="shared" ref="R17:Y17" si="0">SUM(R13:R16)</f>
        <v>298</v>
      </c>
      <c r="S17">
        <f t="shared" si="0"/>
        <v>807</v>
      </c>
      <c r="T17">
        <f t="shared" si="0"/>
        <v>1377</v>
      </c>
      <c r="U17">
        <f t="shared" si="0"/>
        <v>815</v>
      </c>
      <c r="V17">
        <f t="shared" si="0"/>
        <v>814</v>
      </c>
      <c r="W17">
        <f t="shared" si="0"/>
        <v>719</v>
      </c>
      <c r="X17">
        <f t="shared" si="0"/>
        <v>1176</v>
      </c>
      <c r="Y17">
        <f t="shared" si="0"/>
        <v>6268</v>
      </c>
    </row>
    <row r="18" spans="1:25" x14ac:dyDescent="0.2">
      <c r="A18">
        <v>1</v>
      </c>
      <c r="B18" t="s">
        <v>292</v>
      </c>
      <c r="C18" s="10" t="s">
        <v>78</v>
      </c>
      <c r="D18" t="s">
        <v>735</v>
      </c>
      <c r="E18" t="s">
        <v>81</v>
      </c>
      <c r="F18" t="s">
        <v>731</v>
      </c>
      <c r="G18">
        <v>375</v>
      </c>
    </row>
    <row r="19" spans="1:25" x14ac:dyDescent="0.2">
      <c r="A19">
        <v>1</v>
      </c>
      <c r="B19" t="s">
        <v>291</v>
      </c>
      <c r="C19" s="10" t="s">
        <v>78</v>
      </c>
      <c r="D19" t="s">
        <v>735</v>
      </c>
      <c r="E19" t="s">
        <v>81</v>
      </c>
      <c r="F19" t="s">
        <v>731</v>
      </c>
      <c r="G19">
        <v>375</v>
      </c>
    </row>
    <row r="20" spans="1:25" x14ac:dyDescent="0.2">
      <c r="A20">
        <v>1</v>
      </c>
      <c r="B20" t="s">
        <v>290</v>
      </c>
      <c r="C20" s="10" t="s">
        <v>78</v>
      </c>
      <c r="D20" t="s">
        <v>735</v>
      </c>
      <c r="E20" t="s">
        <v>81</v>
      </c>
      <c r="F20" t="s">
        <v>732</v>
      </c>
      <c r="G20">
        <v>374.15699999999998</v>
      </c>
    </row>
    <row r="21" spans="1:25" x14ac:dyDescent="0.2">
      <c r="A21">
        <v>1</v>
      </c>
      <c r="B21" t="s">
        <v>289</v>
      </c>
      <c r="C21" t="s">
        <v>78</v>
      </c>
      <c r="D21" t="s">
        <v>735</v>
      </c>
      <c r="E21" t="s">
        <v>81</v>
      </c>
      <c r="F21" t="s">
        <v>732</v>
      </c>
      <c r="G21">
        <v>375</v>
      </c>
    </row>
    <row r="22" spans="1:25" x14ac:dyDescent="0.2">
      <c r="A22">
        <v>2</v>
      </c>
      <c r="B22" t="s">
        <v>285</v>
      </c>
      <c r="C22" s="10" t="s">
        <v>78</v>
      </c>
      <c r="D22" t="s">
        <v>735</v>
      </c>
      <c r="E22" t="s">
        <v>81</v>
      </c>
      <c r="F22" t="s">
        <v>727</v>
      </c>
      <c r="G22">
        <v>549</v>
      </c>
    </row>
    <row r="23" spans="1:25" x14ac:dyDescent="0.2">
      <c r="A23">
        <v>2</v>
      </c>
      <c r="B23" t="s">
        <v>283</v>
      </c>
      <c r="C23" t="s">
        <v>78</v>
      </c>
      <c r="D23" t="s">
        <v>735</v>
      </c>
      <c r="E23" t="s">
        <v>81</v>
      </c>
      <c r="F23" t="s">
        <v>733</v>
      </c>
      <c r="G23">
        <v>191.012</v>
      </c>
      <c r="K23" s="10" t="s">
        <v>248</v>
      </c>
    </row>
    <row r="24" spans="1:25" x14ac:dyDescent="0.2">
      <c r="A24">
        <v>1</v>
      </c>
      <c r="B24" t="s">
        <v>282</v>
      </c>
      <c r="C24" t="s">
        <v>78</v>
      </c>
      <c r="D24" t="s">
        <v>735</v>
      </c>
      <c r="E24" t="s">
        <v>81</v>
      </c>
      <c r="F24" t="s">
        <v>733</v>
      </c>
      <c r="G24">
        <v>33.923999999999999</v>
      </c>
      <c r="K24" s="10" t="s">
        <v>252</v>
      </c>
      <c r="L24" s="10" t="s">
        <v>313</v>
      </c>
      <c r="M24" s="10" t="s">
        <v>305</v>
      </c>
      <c r="N24" s="10" t="s">
        <v>314</v>
      </c>
      <c r="O24" s="10" t="s">
        <v>315</v>
      </c>
      <c r="P24" s="10" t="s">
        <v>306</v>
      </c>
      <c r="Q24" s="10" t="s">
        <v>316</v>
      </c>
      <c r="R24" s="10" t="s">
        <v>263</v>
      </c>
      <c r="S24" s="10" t="s">
        <v>317</v>
      </c>
    </row>
    <row r="25" spans="1:25" x14ac:dyDescent="0.2">
      <c r="A25">
        <v>1</v>
      </c>
      <c r="B25" t="s">
        <v>281</v>
      </c>
      <c r="C25" t="s">
        <v>78</v>
      </c>
      <c r="D25" t="s">
        <v>735</v>
      </c>
      <c r="E25" t="s">
        <v>81</v>
      </c>
      <c r="F25" t="s">
        <v>733</v>
      </c>
      <c r="G25">
        <v>45.823999999999998</v>
      </c>
      <c r="K25" s="10" t="s">
        <v>312</v>
      </c>
      <c r="L25">
        <v>0</v>
      </c>
      <c r="M25">
        <v>2</v>
      </c>
      <c r="N25">
        <v>1</v>
      </c>
      <c r="O25">
        <v>2</v>
      </c>
      <c r="P25">
        <v>54</v>
      </c>
      <c r="S25">
        <f t="shared" ref="S25:S30" si="1">L25+N25+O25*2+Q25</f>
        <v>5</v>
      </c>
    </row>
    <row r="26" spans="1:25" x14ac:dyDescent="0.2">
      <c r="A26">
        <v>2</v>
      </c>
      <c r="B26" t="s">
        <v>280</v>
      </c>
      <c r="C26" s="10" t="s">
        <v>78</v>
      </c>
      <c r="D26" t="s">
        <v>735</v>
      </c>
      <c r="E26" t="s">
        <v>81</v>
      </c>
      <c r="F26" t="s">
        <v>733</v>
      </c>
      <c r="G26">
        <v>65.114999999999995</v>
      </c>
      <c r="K26" s="10" t="s">
        <v>318</v>
      </c>
      <c r="L26">
        <v>8</v>
      </c>
      <c r="M26">
        <v>2</v>
      </c>
      <c r="P26">
        <v>54</v>
      </c>
      <c r="S26">
        <f t="shared" si="1"/>
        <v>8</v>
      </c>
    </row>
    <row r="27" spans="1:25" x14ac:dyDescent="0.2">
      <c r="A27">
        <v>1</v>
      </c>
      <c r="B27" t="s">
        <v>279</v>
      </c>
      <c r="C27" t="s">
        <v>78</v>
      </c>
      <c r="D27" t="s">
        <v>735</v>
      </c>
      <c r="E27" t="s">
        <v>81</v>
      </c>
      <c r="F27" t="s">
        <v>733</v>
      </c>
      <c r="G27">
        <v>51.588999999999999</v>
      </c>
      <c r="K27" s="10" t="s">
        <v>319</v>
      </c>
      <c r="L27">
        <v>19</v>
      </c>
      <c r="M27">
        <v>2</v>
      </c>
      <c r="O27">
        <v>3</v>
      </c>
      <c r="P27">
        <v>54</v>
      </c>
      <c r="S27">
        <f t="shared" si="1"/>
        <v>25</v>
      </c>
    </row>
    <row r="28" spans="1:25" x14ac:dyDescent="0.2">
      <c r="A28">
        <v>1</v>
      </c>
      <c r="B28" t="s">
        <v>278</v>
      </c>
      <c r="C28" t="s">
        <v>78</v>
      </c>
      <c r="D28" t="s">
        <v>735</v>
      </c>
      <c r="E28" t="s">
        <v>81</v>
      </c>
      <c r="F28" t="s">
        <v>733</v>
      </c>
      <c r="G28">
        <v>353.16699999999997</v>
      </c>
      <c r="K28" s="10" t="s">
        <v>320</v>
      </c>
      <c r="L28">
        <v>30</v>
      </c>
      <c r="M28">
        <v>2</v>
      </c>
      <c r="N28">
        <v>1</v>
      </c>
      <c r="O28">
        <v>15</v>
      </c>
      <c r="P28">
        <v>54</v>
      </c>
      <c r="S28">
        <f t="shared" si="1"/>
        <v>61</v>
      </c>
    </row>
    <row r="29" spans="1:25" x14ac:dyDescent="0.2">
      <c r="A29">
        <v>2</v>
      </c>
      <c r="B29" t="s">
        <v>277</v>
      </c>
      <c r="C29" t="s">
        <v>78</v>
      </c>
      <c r="D29" t="s">
        <v>735</v>
      </c>
      <c r="E29" t="s">
        <v>81</v>
      </c>
      <c r="F29" t="s">
        <v>733</v>
      </c>
      <c r="G29">
        <v>370</v>
      </c>
      <c r="K29" s="10" t="s">
        <v>321</v>
      </c>
      <c r="L29">
        <v>18</v>
      </c>
      <c r="M29">
        <v>2</v>
      </c>
      <c r="O29">
        <v>9</v>
      </c>
      <c r="P29">
        <v>54</v>
      </c>
      <c r="S29">
        <f t="shared" si="1"/>
        <v>36</v>
      </c>
    </row>
    <row r="30" spans="1:25" x14ac:dyDescent="0.2">
      <c r="A30">
        <v>1</v>
      </c>
      <c r="B30" t="s">
        <v>275</v>
      </c>
      <c r="C30" t="s">
        <v>78</v>
      </c>
      <c r="D30" t="s">
        <v>735</v>
      </c>
      <c r="E30" t="s">
        <v>271</v>
      </c>
      <c r="F30" t="s">
        <v>726</v>
      </c>
      <c r="G30">
        <v>14.393000000000001</v>
      </c>
      <c r="K30" s="10" t="s">
        <v>322</v>
      </c>
      <c r="L30">
        <v>18</v>
      </c>
      <c r="M30">
        <v>2</v>
      </c>
      <c r="O30">
        <v>9</v>
      </c>
      <c r="P30">
        <v>54</v>
      </c>
      <c r="S30">
        <f t="shared" si="1"/>
        <v>36</v>
      </c>
    </row>
    <row r="31" spans="1:25" x14ac:dyDescent="0.2">
      <c r="A31">
        <v>1</v>
      </c>
      <c r="B31" t="s">
        <v>274</v>
      </c>
      <c r="C31" t="s">
        <v>78</v>
      </c>
      <c r="D31" t="s">
        <v>735</v>
      </c>
      <c r="E31" t="s">
        <v>271</v>
      </c>
      <c r="F31" t="s">
        <v>726</v>
      </c>
      <c r="G31">
        <v>16.393000000000001</v>
      </c>
      <c r="K31" s="10" t="s">
        <v>323</v>
      </c>
      <c r="L31">
        <v>18</v>
      </c>
      <c r="M31">
        <v>2</v>
      </c>
      <c r="O31">
        <v>9</v>
      </c>
      <c r="P31">
        <v>54</v>
      </c>
      <c r="S31">
        <f>L31+N31+O31*2+Q31</f>
        <v>36</v>
      </c>
    </row>
    <row r="32" spans="1:25" x14ac:dyDescent="0.2">
      <c r="A32">
        <v>1</v>
      </c>
      <c r="B32" t="s">
        <v>273</v>
      </c>
      <c r="C32" t="s">
        <v>78</v>
      </c>
      <c r="D32" t="s">
        <v>735</v>
      </c>
      <c r="E32" t="s">
        <v>271</v>
      </c>
      <c r="F32" t="s">
        <v>726</v>
      </c>
      <c r="G32">
        <v>20.125</v>
      </c>
      <c r="K32" s="10" t="s">
        <v>324</v>
      </c>
      <c r="L32">
        <v>23</v>
      </c>
      <c r="M32">
        <v>2</v>
      </c>
      <c r="O32">
        <v>8</v>
      </c>
      <c r="P32">
        <v>54</v>
      </c>
      <c r="S32">
        <f>L32+N32+O32*2+Q32</f>
        <v>39</v>
      </c>
    </row>
    <row r="33" spans="1:19" x14ac:dyDescent="0.2">
      <c r="A33">
        <v>1</v>
      </c>
      <c r="B33" t="s">
        <v>272</v>
      </c>
      <c r="C33" t="s">
        <v>78</v>
      </c>
      <c r="D33" t="s">
        <v>735</v>
      </c>
      <c r="E33" t="s">
        <v>271</v>
      </c>
      <c r="F33" t="s">
        <v>726</v>
      </c>
      <c r="G33">
        <v>24.686</v>
      </c>
      <c r="K33" t="s">
        <v>147</v>
      </c>
      <c r="L33">
        <f>SUBTOTAL(109,L25:L32)</f>
        <v>134</v>
      </c>
      <c r="N33">
        <f>SUBTOTAL(109,N25:N32)</f>
        <v>2</v>
      </c>
      <c r="O33">
        <f>SUBTOTAL(109,O25:O32)</f>
        <v>55</v>
      </c>
      <c r="S33">
        <f>SUBTOTAL(109,S25:S32)</f>
        <v>246</v>
      </c>
    </row>
    <row r="34" spans="1:19" x14ac:dyDescent="0.2">
      <c r="A34">
        <v>1</v>
      </c>
      <c r="B34" t="s">
        <v>269</v>
      </c>
      <c r="C34" t="s">
        <v>78</v>
      </c>
      <c r="D34" t="s">
        <v>735</v>
      </c>
      <c r="E34" t="s">
        <v>271</v>
      </c>
      <c r="F34" t="s">
        <v>726</v>
      </c>
      <c r="G34">
        <v>20.126000000000001</v>
      </c>
    </row>
    <row r="35" spans="1:19" x14ac:dyDescent="0.2">
      <c r="A35">
        <v>0</v>
      </c>
      <c r="B35" t="s">
        <v>268</v>
      </c>
      <c r="C35" t="s">
        <v>78</v>
      </c>
      <c r="D35" t="s">
        <v>735</v>
      </c>
      <c r="E35" t="s">
        <v>81</v>
      </c>
      <c r="F35" t="s">
        <v>729</v>
      </c>
      <c r="G35">
        <v>202</v>
      </c>
    </row>
    <row r="36" spans="1:19" x14ac:dyDescent="0.2">
      <c r="A36">
        <v>2</v>
      </c>
      <c r="B36" t="s">
        <v>267</v>
      </c>
      <c r="C36" t="s">
        <v>78</v>
      </c>
      <c r="D36" t="s">
        <v>735</v>
      </c>
      <c r="E36" t="s">
        <v>81</v>
      </c>
      <c r="F36" t="s">
        <v>730</v>
      </c>
      <c r="G36">
        <v>7.6029999999999998</v>
      </c>
    </row>
    <row r="37" spans="1:19" x14ac:dyDescent="0.2">
      <c r="A37">
        <v>2</v>
      </c>
      <c r="B37" t="s">
        <v>736</v>
      </c>
      <c r="C37" t="s">
        <v>737</v>
      </c>
      <c r="D37" t="s">
        <v>735</v>
      </c>
      <c r="E37" t="s">
        <v>266</v>
      </c>
      <c r="F37" t="s">
        <v>727</v>
      </c>
      <c r="G37">
        <v>20</v>
      </c>
      <c r="K37" s="30">
        <v>55</v>
      </c>
      <c r="L37" s="30" t="s">
        <v>308</v>
      </c>
    </row>
    <row r="38" spans="1:19" x14ac:dyDescent="0.2">
      <c r="A38" t="s">
        <v>147</v>
      </c>
      <c r="G38">
        <f>SUBTOTAL(109,G2:G37)</f>
        <v>6288.1139999999996</v>
      </c>
      <c r="K38" s="30">
        <v>59</v>
      </c>
      <c r="L38" s="30" t="s">
        <v>309</v>
      </c>
    </row>
    <row r="39" spans="1:19" x14ac:dyDescent="0.2">
      <c r="K39" s="30">
        <v>2</v>
      </c>
      <c r="L39" s="30" t="s">
        <v>310</v>
      </c>
    </row>
    <row r="40" spans="1:19" x14ac:dyDescent="0.2">
      <c r="K40" s="30">
        <v>16</v>
      </c>
      <c r="L40" s="30" t="s">
        <v>311</v>
      </c>
    </row>
    <row r="41" spans="1:19" x14ac:dyDescent="0.2">
      <c r="K41" s="30">
        <f>K37*2+K38*2+K39+K40</f>
        <v>246</v>
      </c>
      <c r="L41" s="30" t="s">
        <v>325</v>
      </c>
    </row>
    <row r="43" spans="1:19" x14ac:dyDescent="0.2">
      <c r="L43" s="10"/>
    </row>
    <row r="44" spans="1:19" x14ac:dyDescent="0.2">
      <c r="A44" t="s">
        <v>55</v>
      </c>
      <c r="B44" t="s">
        <v>56</v>
      </c>
      <c r="C44" t="s">
        <v>57</v>
      </c>
      <c r="D44" t="s">
        <v>58</v>
      </c>
      <c r="E44" t="s">
        <v>60</v>
      </c>
      <c r="F44" t="s">
        <v>61</v>
      </c>
      <c r="G44" t="s">
        <v>72</v>
      </c>
      <c r="K44">
        <v>246</v>
      </c>
      <c r="L44" s="10" t="s">
        <v>326</v>
      </c>
    </row>
    <row r="45" spans="1:19" x14ac:dyDescent="0.2">
      <c r="A45">
        <v>2</v>
      </c>
      <c r="B45" t="s">
        <v>303</v>
      </c>
      <c r="C45" t="s">
        <v>270</v>
      </c>
      <c r="D45" t="s">
        <v>734</v>
      </c>
      <c r="E45" t="s">
        <v>81</v>
      </c>
      <c r="F45" t="s">
        <v>726</v>
      </c>
      <c r="G45">
        <v>57</v>
      </c>
    </row>
    <row r="46" spans="1:19" x14ac:dyDescent="0.2">
      <c r="A46">
        <v>2</v>
      </c>
      <c r="B46" t="s">
        <v>302</v>
      </c>
      <c r="C46" t="s">
        <v>270</v>
      </c>
      <c r="D46" t="s">
        <v>734</v>
      </c>
      <c r="E46" t="s">
        <v>81</v>
      </c>
      <c r="F46" t="s">
        <v>727</v>
      </c>
      <c r="G46">
        <v>57</v>
      </c>
    </row>
    <row r="47" spans="1:19" x14ac:dyDescent="0.2">
      <c r="A47">
        <v>2</v>
      </c>
      <c r="B47" t="s">
        <v>301</v>
      </c>
      <c r="C47" t="s">
        <v>270</v>
      </c>
      <c r="D47" t="s">
        <v>734</v>
      </c>
      <c r="E47" t="s">
        <v>81</v>
      </c>
      <c r="F47" t="s">
        <v>728</v>
      </c>
      <c r="G47">
        <v>57.073999999999998</v>
      </c>
      <c r="J47" s="9"/>
    </row>
    <row r="48" spans="1:19" x14ac:dyDescent="0.2">
      <c r="A48">
        <v>1</v>
      </c>
      <c r="B48" t="s">
        <v>300</v>
      </c>
      <c r="C48" t="s">
        <v>270</v>
      </c>
      <c r="D48" t="s">
        <v>734</v>
      </c>
      <c r="E48" t="s">
        <v>81</v>
      </c>
      <c r="F48" t="s">
        <v>729</v>
      </c>
      <c r="G48">
        <v>60</v>
      </c>
      <c r="J48" s="9"/>
    </row>
    <row r="49" spans="1:10" x14ac:dyDescent="0.2">
      <c r="A49">
        <v>2</v>
      </c>
      <c r="B49" t="s">
        <v>288</v>
      </c>
      <c r="C49" t="s">
        <v>270</v>
      </c>
      <c r="D49" t="s">
        <v>734</v>
      </c>
      <c r="E49" t="s">
        <v>81</v>
      </c>
      <c r="F49" t="s">
        <v>728</v>
      </c>
      <c r="G49">
        <v>60</v>
      </c>
      <c r="J49" s="9"/>
    </row>
    <row r="50" spans="1:10" x14ac:dyDescent="0.2">
      <c r="A50">
        <v>2</v>
      </c>
      <c r="B50" t="s">
        <v>287</v>
      </c>
      <c r="C50" t="s">
        <v>270</v>
      </c>
      <c r="D50" t="s">
        <v>734</v>
      </c>
      <c r="E50" t="s">
        <v>81</v>
      </c>
      <c r="F50" t="s">
        <v>732</v>
      </c>
      <c r="G50">
        <v>65</v>
      </c>
      <c r="J50" s="9"/>
    </row>
    <row r="51" spans="1:10" x14ac:dyDescent="0.2">
      <c r="A51">
        <v>2</v>
      </c>
      <c r="B51" t="s">
        <v>286</v>
      </c>
      <c r="C51" t="s">
        <v>270</v>
      </c>
      <c r="D51" t="s">
        <v>734</v>
      </c>
      <c r="E51" t="s">
        <v>81</v>
      </c>
      <c r="F51" t="s">
        <v>731</v>
      </c>
      <c r="G51">
        <v>65</v>
      </c>
      <c r="J51" s="9"/>
    </row>
    <row r="52" spans="1:10" x14ac:dyDescent="0.2">
      <c r="A52">
        <v>1</v>
      </c>
      <c r="B52" t="s">
        <v>276</v>
      </c>
      <c r="C52" t="s">
        <v>270</v>
      </c>
      <c r="D52" t="s">
        <v>734</v>
      </c>
      <c r="E52" t="s">
        <v>81</v>
      </c>
      <c r="F52" t="s">
        <v>733</v>
      </c>
      <c r="G52">
        <v>65</v>
      </c>
      <c r="J52" s="9"/>
    </row>
    <row r="53" spans="1:10" x14ac:dyDescent="0.2">
      <c r="A53">
        <v>1</v>
      </c>
      <c r="B53" t="s">
        <v>284</v>
      </c>
      <c r="C53" t="s">
        <v>78</v>
      </c>
      <c r="D53" t="s">
        <v>735</v>
      </c>
      <c r="E53" t="s">
        <v>81</v>
      </c>
      <c r="F53" t="s">
        <v>727</v>
      </c>
      <c r="G53">
        <v>113</v>
      </c>
      <c r="J53" s="9"/>
    </row>
    <row r="54" spans="1:10" x14ac:dyDescent="0.2">
      <c r="A54">
        <v>2</v>
      </c>
      <c r="B54" t="s">
        <v>299</v>
      </c>
      <c r="C54" t="s">
        <v>78</v>
      </c>
      <c r="D54" t="s">
        <v>735</v>
      </c>
      <c r="E54" t="s">
        <v>81</v>
      </c>
      <c r="F54" t="s">
        <v>726</v>
      </c>
      <c r="G54">
        <v>288.14699999999999</v>
      </c>
      <c r="J54" s="9"/>
    </row>
    <row r="55" spans="1:10" x14ac:dyDescent="0.2">
      <c r="A55">
        <v>2</v>
      </c>
      <c r="B55" t="s">
        <v>298</v>
      </c>
      <c r="C55" t="s">
        <v>78</v>
      </c>
      <c r="D55" t="s">
        <v>735</v>
      </c>
      <c r="E55" t="s">
        <v>81</v>
      </c>
      <c r="F55" t="s">
        <v>730</v>
      </c>
      <c r="G55">
        <v>290</v>
      </c>
      <c r="J55" s="9"/>
    </row>
    <row r="56" spans="1:10" x14ac:dyDescent="0.2">
      <c r="A56">
        <v>2</v>
      </c>
      <c r="B56" t="s">
        <v>297</v>
      </c>
      <c r="C56" t="s">
        <v>78</v>
      </c>
      <c r="D56" t="s">
        <v>735</v>
      </c>
      <c r="E56" t="s">
        <v>81</v>
      </c>
      <c r="F56" t="s">
        <v>726</v>
      </c>
      <c r="G56">
        <v>290</v>
      </c>
      <c r="J56" s="9"/>
    </row>
    <row r="57" spans="1:10" x14ac:dyDescent="0.2">
      <c r="A57">
        <v>1</v>
      </c>
      <c r="B57" t="s">
        <v>296</v>
      </c>
      <c r="C57" t="s">
        <v>78</v>
      </c>
      <c r="D57" t="s">
        <v>735</v>
      </c>
      <c r="E57" t="s">
        <v>81</v>
      </c>
      <c r="F57" t="s">
        <v>726</v>
      </c>
      <c r="G57">
        <v>76.852999999999994</v>
      </c>
      <c r="J57" s="9"/>
    </row>
    <row r="58" spans="1:10" x14ac:dyDescent="0.2">
      <c r="A58">
        <v>1</v>
      </c>
      <c r="B58" t="s">
        <v>295</v>
      </c>
      <c r="C58" t="s">
        <v>78</v>
      </c>
      <c r="D58" t="s">
        <v>735</v>
      </c>
      <c r="E58" t="s">
        <v>81</v>
      </c>
      <c r="F58" t="s">
        <v>728</v>
      </c>
      <c r="G58">
        <v>419.92599999999999</v>
      </c>
      <c r="J58" s="9"/>
    </row>
    <row r="59" spans="1:10" x14ac:dyDescent="0.2">
      <c r="A59">
        <v>1</v>
      </c>
      <c r="B59" t="s">
        <v>294</v>
      </c>
      <c r="C59" t="s">
        <v>78</v>
      </c>
      <c r="D59" t="s">
        <v>735</v>
      </c>
      <c r="E59" t="s">
        <v>81</v>
      </c>
      <c r="F59" t="s">
        <v>728</v>
      </c>
      <c r="G59">
        <v>410</v>
      </c>
      <c r="J59" s="9"/>
    </row>
    <row r="60" spans="1:10" x14ac:dyDescent="0.2">
      <c r="A60">
        <v>1</v>
      </c>
      <c r="B60" t="s">
        <v>293</v>
      </c>
      <c r="C60" t="s">
        <v>78</v>
      </c>
      <c r="D60" t="s">
        <v>735</v>
      </c>
      <c r="E60" t="s">
        <v>81</v>
      </c>
      <c r="F60" t="s">
        <v>728</v>
      </c>
      <c r="G60">
        <v>430</v>
      </c>
      <c r="J60" s="9"/>
    </row>
    <row r="61" spans="1:10" x14ac:dyDescent="0.2">
      <c r="A61">
        <v>1</v>
      </c>
      <c r="B61" t="s">
        <v>292</v>
      </c>
      <c r="C61" t="s">
        <v>78</v>
      </c>
      <c r="D61" t="s">
        <v>735</v>
      </c>
      <c r="E61" t="s">
        <v>81</v>
      </c>
      <c r="F61" t="s">
        <v>731</v>
      </c>
      <c r="G61">
        <v>375</v>
      </c>
      <c r="J61" s="9"/>
    </row>
    <row r="62" spans="1:10" x14ac:dyDescent="0.2">
      <c r="A62">
        <v>1</v>
      </c>
      <c r="B62" t="s">
        <v>291</v>
      </c>
      <c r="C62" t="s">
        <v>78</v>
      </c>
      <c r="D62" t="s">
        <v>735</v>
      </c>
      <c r="E62" t="s">
        <v>81</v>
      </c>
      <c r="F62" t="s">
        <v>731</v>
      </c>
      <c r="G62">
        <v>375</v>
      </c>
      <c r="J62" s="9"/>
    </row>
    <row r="63" spans="1:10" x14ac:dyDescent="0.2">
      <c r="A63">
        <v>1</v>
      </c>
      <c r="B63" t="s">
        <v>290</v>
      </c>
      <c r="C63" t="s">
        <v>78</v>
      </c>
      <c r="D63" t="s">
        <v>735</v>
      </c>
      <c r="E63" t="s">
        <v>81</v>
      </c>
      <c r="F63" t="s">
        <v>732</v>
      </c>
      <c r="G63">
        <v>374.15699999999998</v>
      </c>
      <c r="J63" s="9"/>
    </row>
    <row r="64" spans="1:10" x14ac:dyDescent="0.2">
      <c r="A64">
        <v>1</v>
      </c>
      <c r="B64" t="s">
        <v>289</v>
      </c>
      <c r="C64" t="s">
        <v>78</v>
      </c>
      <c r="D64" t="s">
        <v>735</v>
      </c>
      <c r="E64" t="s">
        <v>81</v>
      </c>
      <c r="F64" t="s">
        <v>732</v>
      </c>
      <c r="G64">
        <v>375</v>
      </c>
      <c r="J64" s="9"/>
    </row>
    <row r="65" spans="1:10" x14ac:dyDescent="0.2">
      <c r="A65">
        <v>2</v>
      </c>
      <c r="B65" t="s">
        <v>285</v>
      </c>
      <c r="C65" t="s">
        <v>78</v>
      </c>
      <c r="D65" t="s">
        <v>735</v>
      </c>
      <c r="E65" t="s">
        <v>81</v>
      </c>
      <c r="F65" t="s">
        <v>727</v>
      </c>
      <c r="G65">
        <v>549</v>
      </c>
      <c r="J65" s="9"/>
    </row>
    <row r="66" spans="1:10" x14ac:dyDescent="0.2">
      <c r="A66">
        <v>2</v>
      </c>
      <c r="B66" t="s">
        <v>283</v>
      </c>
      <c r="C66" t="s">
        <v>78</v>
      </c>
      <c r="D66" t="s">
        <v>735</v>
      </c>
      <c r="E66" t="s">
        <v>81</v>
      </c>
      <c r="F66" t="s">
        <v>733</v>
      </c>
      <c r="G66">
        <v>191.012</v>
      </c>
      <c r="J66" s="9"/>
    </row>
    <row r="67" spans="1:10" x14ac:dyDescent="0.2">
      <c r="A67">
        <v>1</v>
      </c>
      <c r="B67" t="s">
        <v>282</v>
      </c>
      <c r="C67" t="s">
        <v>78</v>
      </c>
      <c r="D67" t="s">
        <v>735</v>
      </c>
      <c r="E67" t="s">
        <v>81</v>
      </c>
      <c r="F67" t="s">
        <v>733</v>
      </c>
      <c r="G67">
        <v>33.923999999999999</v>
      </c>
      <c r="J67" s="9"/>
    </row>
    <row r="68" spans="1:10" x14ac:dyDescent="0.2">
      <c r="A68">
        <v>1</v>
      </c>
      <c r="B68" t="s">
        <v>281</v>
      </c>
      <c r="C68" t="s">
        <v>78</v>
      </c>
      <c r="D68" t="s">
        <v>735</v>
      </c>
      <c r="E68" t="s">
        <v>81</v>
      </c>
      <c r="F68" t="s">
        <v>733</v>
      </c>
      <c r="G68">
        <v>45.823999999999998</v>
      </c>
      <c r="J68" s="9"/>
    </row>
    <row r="69" spans="1:10" x14ac:dyDescent="0.2">
      <c r="A69">
        <v>2</v>
      </c>
      <c r="B69" t="s">
        <v>280</v>
      </c>
      <c r="C69" t="s">
        <v>78</v>
      </c>
      <c r="D69" t="s">
        <v>735</v>
      </c>
      <c r="E69" t="s">
        <v>81</v>
      </c>
      <c r="F69" t="s">
        <v>733</v>
      </c>
      <c r="G69">
        <v>65.114999999999995</v>
      </c>
      <c r="J69" s="9"/>
    </row>
    <row r="70" spans="1:10" x14ac:dyDescent="0.2">
      <c r="A70">
        <v>1</v>
      </c>
      <c r="B70" t="s">
        <v>279</v>
      </c>
      <c r="C70" t="s">
        <v>78</v>
      </c>
      <c r="D70" t="s">
        <v>735</v>
      </c>
      <c r="E70" t="s">
        <v>81</v>
      </c>
      <c r="F70" t="s">
        <v>733</v>
      </c>
      <c r="G70">
        <v>51.588999999999999</v>
      </c>
      <c r="J70" s="9"/>
    </row>
    <row r="71" spans="1:10" x14ac:dyDescent="0.2">
      <c r="A71">
        <v>1</v>
      </c>
      <c r="B71" t="s">
        <v>278</v>
      </c>
      <c r="C71" t="s">
        <v>78</v>
      </c>
      <c r="D71" t="s">
        <v>735</v>
      </c>
      <c r="E71" t="s">
        <v>81</v>
      </c>
      <c r="F71" t="s">
        <v>733</v>
      </c>
      <c r="G71">
        <v>353.16699999999997</v>
      </c>
      <c r="J71" s="9"/>
    </row>
    <row r="72" spans="1:10" x14ac:dyDescent="0.2">
      <c r="A72">
        <v>2</v>
      </c>
      <c r="B72" t="s">
        <v>277</v>
      </c>
      <c r="C72" t="s">
        <v>78</v>
      </c>
      <c r="D72" t="s">
        <v>735</v>
      </c>
      <c r="E72" t="s">
        <v>81</v>
      </c>
      <c r="F72" t="s">
        <v>733</v>
      </c>
      <c r="G72">
        <v>370</v>
      </c>
      <c r="J72" s="9"/>
    </row>
    <row r="73" spans="1:10" x14ac:dyDescent="0.2">
      <c r="A73">
        <v>1</v>
      </c>
      <c r="B73" t="s">
        <v>275</v>
      </c>
      <c r="C73" t="s">
        <v>78</v>
      </c>
      <c r="D73" t="s">
        <v>735</v>
      </c>
      <c r="E73" t="s">
        <v>271</v>
      </c>
      <c r="F73" t="s">
        <v>726</v>
      </c>
      <c r="G73">
        <v>14.393000000000001</v>
      </c>
      <c r="J73" s="9"/>
    </row>
    <row r="74" spans="1:10" x14ac:dyDescent="0.2">
      <c r="A74">
        <v>1</v>
      </c>
      <c r="B74" t="s">
        <v>274</v>
      </c>
      <c r="C74" t="s">
        <v>78</v>
      </c>
      <c r="D74" t="s">
        <v>735</v>
      </c>
      <c r="E74" t="s">
        <v>271</v>
      </c>
      <c r="F74" t="s">
        <v>726</v>
      </c>
      <c r="G74">
        <v>16.393000000000001</v>
      </c>
      <c r="J74" s="9"/>
    </row>
    <row r="75" spans="1:10" x14ac:dyDescent="0.2">
      <c r="A75">
        <v>1</v>
      </c>
      <c r="B75" t="s">
        <v>273</v>
      </c>
      <c r="C75" t="s">
        <v>78</v>
      </c>
      <c r="D75" t="s">
        <v>735</v>
      </c>
      <c r="E75" t="s">
        <v>271</v>
      </c>
      <c r="F75" t="s">
        <v>726</v>
      </c>
      <c r="G75">
        <v>20.125</v>
      </c>
      <c r="J75" s="9"/>
    </row>
    <row r="76" spans="1:10" x14ac:dyDescent="0.2">
      <c r="A76">
        <v>1</v>
      </c>
      <c r="B76" t="s">
        <v>272</v>
      </c>
      <c r="C76" t="s">
        <v>78</v>
      </c>
      <c r="D76" t="s">
        <v>735</v>
      </c>
      <c r="E76" t="s">
        <v>271</v>
      </c>
      <c r="F76" t="s">
        <v>726</v>
      </c>
      <c r="G76">
        <v>24.686</v>
      </c>
      <c r="J76" s="9"/>
    </row>
    <row r="77" spans="1:10" x14ac:dyDescent="0.2">
      <c r="A77">
        <v>1</v>
      </c>
      <c r="B77" t="s">
        <v>269</v>
      </c>
      <c r="C77" t="s">
        <v>78</v>
      </c>
      <c r="D77" t="s">
        <v>735</v>
      </c>
      <c r="E77" t="s">
        <v>271</v>
      </c>
      <c r="F77" t="s">
        <v>726</v>
      </c>
      <c r="G77">
        <v>20.126000000000001</v>
      </c>
      <c r="J77" s="9"/>
    </row>
    <row r="78" spans="1:10" x14ac:dyDescent="0.2">
      <c r="A78">
        <v>0</v>
      </c>
      <c r="B78" t="s">
        <v>268</v>
      </c>
      <c r="C78" t="s">
        <v>78</v>
      </c>
      <c r="D78" t="s">
        <v>735</v>
      </c>
      <c r="E78" t="s">
        <v>81</v>
      </c>
      <c r="F78" t="s">
        <v>729</v>
      </c>
      <c r="G78">
        <v>202</v>
      </c>
      <c r="J78" s="9"/>
    </row>
    <row r="79" spans="1:10" x14ac:dyDescent="0.2">
      <c r="A79">
        <v>2</v>
      </c>
      <c r="B79" t="s">
        <v>267</v>
      </c>
      <c r="C79" t="s">
        <v>78</v>
      </c>
      <c r="D79" t="s">
        <v>735</v>
      </c>
      <c r="E79" t="s">
        <v>81</v>
      </c>
      <c r="F79" t="s">
        <v>730</v>
      </c>
      <c r="G79">
        <v>7.6029999999999998</v>
      </c>
      <c r="J79" s="9"/>
    </row>
    <row r="80" spans="1:10" x14ac:dyDescent="0.2">
      <c r="A80">
        <v>2</v>
      </c>
      <c r="B80" t="s">
        <v>736</v>
      </c>
      <c r="C80" t="s">
        <v>737</v>
      </c>
      <c r="D80" t="s">
        <v>735</v>
      </c>
      <c r="E80" t="s">
        <v>266</v>
      </c>
      <c r="F80" t="s">
        <v>727</v>
      </c>
      <c r="G80">
        <v>20</v>
      </c>
      <c r="J80" s="9"/>
    </row>
    <row r="81" spans="10:10" x14ac:dyDescent="0.2">
      <c r="J81" s="9"/>
    </row>
    <row r="82" spans="10:10" x14ac:dyDescent="0.2">
      <c r="J82" s="9"/>
    </row>
  </sheetData>
  <phoneticPr fontId="3" type="noConversion"/>
  <pageMargins left="0.7" right="0.7" top="0.75" bottom="0.75" header="0.3" footer="0.3"/>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7864-60C3-48AC-A19D-24025E1BBAE4}">
  <sheetPr codeName="Sheet3">
    <tabColor theme="6" tint="-0.499984740745262"/>
  </sheetPr>
  <dimension ref="A1:I39"/>
  <sheetViews>
    <sheetView showGridLines="0" view="pageLayout" zoomScaleNormal="100" workbookViewId="0">
      <selection activeCell="A4" sqref="A4:F17"/>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2.28515625" style="1" bestFit="1" customWidth="1"/>
    <col min="8" max="8" width="2.42578125" style="1"/>
    <col min="9" max="9" width="11.85546875" style="1" bestFit="1" customWidth="1"/>
    <col min="10" max="16384" width="2.42578125" style="1"/>
  </cols>
  <sheetData>
    <row r="1" spans="1:9" x14ac:dyDescent="0.2">
      <c r="A1" s="149"/>
      <c r="B1" s="150"/>
      <c r="C1" s="150"/>
      <c r="D1" s="150"/>
      <c r="E1" s="151"/>
      <c r="F1" s="152"/>
    </row>
    <row r="2" spans="1:9" ht="16.5" thickBot="1" x14ac:dyDescent="0.25">
      <c r="A2" s="197" t="s">
        <v>32</v>
      </c>
      <c r="B2" s="198"/>
      <c r="C2" s="198"/>
      <c r="D2" s="198"/>
      <c r="E2" s="198"/>
      <c r="F2" s="199"/>
    </row>
    <row r="3" spans="1:9" s="8" customFormat="1" ht="16.5" thickBot="1" x14ac:dyDescent="0.25">
      <c r="A3" s="35" t="s">
        <v>22</v>
      </c>
      <c r="B3" s="36" t="s">
        <v>5</v>
      </c>
      <c r="C3" s="37" t="s">
        <v>20</v>
      </c>
      <c r="D3" s="38" t="s">
        <v>25</v>
      </c>
      <c r="E3" s="37" t="s">
        <v>21</v>
      </c>
      <c r="F3" s="39" t="s">
        <v>6</v>
      </c>
    </row>
    <row r="4" spans="1:9" ht="30" x14ac:dyDescent="0.2">
      <c r="A4" s="80">
        <v>1</v>
      </c>
      <c r="B4" s="154" t="s">
        <v>778</v>
      </c>
      <c r="C4" s="155" t="s">
        <v>11</v>
      </c>
      <c r="D4" s="156">
        <v>7.14</v>
      </c>
      <c r="E4" s="42" t="s">
        <v>23</v>
      </c>
      <c r="F4" s="43" t="s">
        <v>23</v>
      </c>
      <c r="I4" s="132"/>
    </row>
    <row r="5" spans="1:9" ht="17.25" x14ac:dyDescent="0.2">
      <c r="A5" s="80">
        <v>2</v>
      </c>
      <c r="B5" s="154" t="s">
        <v>758</v>
      </c>
      <c r="C5" s="155" t="s">
        <v>11</v>
      </c>
      <c r="D5" s="156">
        <v>7</v>
      </c>
      <c r="E5" s="42" t="s">
        <v>23</v>
      </c>
      <c r="F5" s="43" t="s">
        <v>23</v>
      </c>
      <c r="I5" s="132"/>
    </row>
    <row r="6" spans="1:9" ht="17.25" x14ac:dyDescent="0.2">
      <c r="A6" s="80">
        <v>3</v>
      </c>
      <c r="B6" s="154" t="s">
        <v>740</v>
      </c>
      <c r="C6" s="155" t="s">
        <v>11</v>
      </c>
      <c r="D6" s="157">
        <v>24.17</v>
      </c>
      <c r="E6" s="42" t="s">
        <v>23</v>
      </c>
      <c r="F6" s="43" t="s">
        <v>23</v>
      </c>
      <c r="I6" s="132"/>
    </row>
    <row r="7" spans="1:9" ht="17.25" x14ac:dyDescent="0.2">
      <c r="A7" s="80">
        <v>4</v>
      </c>
      <c r="B7" s="158" t="s">
        <v>17</v>
      </c>
      <c r="C7" s="155" t="s">
        <v>3</v>
      </c>
      <c r="D7" s="159">
        <v>1</v>
      </c>
      <c r="E7" s="42" t="s">
        <v>23</v>
      </c>
      <c r="F7" s="43" t="s">
        <v>23</v>
      </c>
    </row>
    <row r="8" spans="1:9" ht="17.25" x14ac:dyDescent="0.2">
      <c r="A8" s="80">
        <v>5</v>
      </c>
      <c r="B8" s="72" t="s">
        <v>18</v>
      </c>
      <c r="C8" s="41" t="s">
        <v>3</v>
      </c>
      <c r="D8" s="143">
        <v>1</v>
      </c>
      <c r="E8" s="42" t="s">
        <v>23</v>
      </c>
      <c r="F8" s="43" t="s">
        <v>23</v>
      </c>
    </row>
    <row r="9" spans="1:9" ht="17.25" x14ac:dyDescent="0.2">
      <c r="A9" s="80">
        <v>5</v>
      </c>
      <c r="B9" s="72" t="s">
        <v>751</v>
      </c>
      <c r="C9" s="41" t="s">
        <v>2</v>
      </c>
      <c r="D9" s="143">
        <v>5522.46</v>
      </c>
      <c r="E9" s="42" t="s">
        <v>23</v>
      </c>
      <c r="F9" s="43" t="s">
        <v>23</v>
      </c>
    </row>
    <row r="10" spans="1:9" ht="17.25" x14ac:dyDescent="0.2">
      <c r="A10" s="80">
        <v>6</v>
      </c>
      <c r="B10" s="72" t="s">
        <v>752</v>
      </c>
      <c r="C10" s="41" t="s">
        <v>2</v>
      </c>
      <c r="D10" s="143">
        <v>9375.06</v>
      </c>
      <c r="E10" s="42" t="s">
        <v>23</v>
      </c>
      <c r="F10" s="43" t="s">
        <v>23</v>
      </c>
    </row>
    <row r="11" spans="1:9" ht="17.25" x14ac:dyDescent="0.2">
      <c r="A11" s="80">
        <v>7</v>
      </c>
      <c r="B11" s="72" t="s">
        <v>52</v>
      </c>
      <c r="C11" s="41" t="s">
        <v>2</v>
      </c>
      <c r="D11" s="143">
        <v>368</v>
      </c>
      <c r="E11" s="42" t="s">
        <v>23</v>
      </c>
      <c r="F11" s="43" t="s">
        <v>23</v>
      </c>
    </row>
    <row r="12" spans="1:9" ht="17.25" x14ac:dyDescent="0.2">
      <c r="A12" s="80">
        <v>8</v>
      </c>
      <c r="B12" s="72" t="s">
        <v>19</v>
      </c>
      <c r="C12" s="41" t="s">
        <v>2</v>
      </c>
      <c r="D12" s="143">
        <v>80</v>
      </c>
      <c r="E12" s="42" t="s">
        <v>23</v>
      </c>
      <c r="F12" s="43" t="s">
        <v>23</v>
      </c>
    </row>
    <row r="13" spans="1:9" ht="17.25" x14ac:dyDescent="0.2">
      <c r="A13" s="153">
        <v>9</v>
      </c>
      <c r="B13" s="1" t="s">
        <v>745</v>
      </c>
      <c r="C13" s="160" t="s">
        <v>2</v>
      </c>
      <c r="D13" s="160">
        <v>90</v>
      </c>
      <c r="E13" s="42" t="s">
        <v>23</v>
      </c>
      <c r="F13" s="43" t="s">
        <v>23</v>
      </c>
    </row>
    <row r="14" spans="1:9" ht="17.25" x14ac:dyDescent="0.2">
      <c r="A14" s="80">
        <v>10</v>
      </c>
      <c r="B14" s="72" t="s">
        <v>781</v>
      </c>
      <c r="C14" s="41" t="s">
        <v>11</v>
      </c>
      <c r="D14" s="161">
        <v>24.17</v>
      </c>
      <c r="E14" s="42" t="s">
        <v>23</v>
      </c>
      <c r="F14" s="43" t="s">
        <v>23</v>
      </c>
    </row>
    <row r="15" spans="1:9" ht="17.25" x14ac:dyDescent="0.2">
      <c r="A15" s="80">
        <v>11</v>
      </c>
      <c r="B15" s="72" t="s">
        <v>780</v>
      </c>
      <c r="C15" s="41" t="s">
        <v>11</v>
      </c>
      <c r="D15" s="161">
        <v>1.49</v>
      </c>
      <c r="E15" s="42" t="s">
        <v>23</v>
      </c>
      <c r="F15" s="43" t="s">
        <v>23</v>
      </c>
    </row>
    <row r="16" spans="1:9" ht="17.25" x14ac:dyDescent="0.2">
      <c r="A16" s="80">
        <v>12</v>
      </c>
      <c r="B16" s="72" t="s">
        <v>750</v>
      </c>
      <c r="C16" s="41" t="s">
        <v>11</v>
      </c>
      <c r="D16" s="161">
        <v>7.14</v>
      </c>
      <c r="E16" s="42" t="s">
        <v>23</v>
      </c>
      <c r="F16" s="43" t="s">
        <v>23</v>
      </c>
    </row>
    <row r="17" spans="1:6" ht="18" thickBot="1" x14ac:dyDescent="0.25">
      <c r="A17" s="213" t="s">
        <v>147</v>
      </c>
      <c r="B17" s="214"/>
      <c r="C17" s="214"/>
      <c r="D17" s="214"/>
      <c r="E17" s="214"/>
      <c r="F17" s="48" t="s">
        <v>23</v>
      </c>
    </row>
    <row r="18" spans="1:6" x14ac:dyDescent="0.2">
      <c r="A18" s="50"/>
      <c r="B18" s="50"/>
      <c r="C18" s="50"/>
      <c r="D18" s="50"/>
      <c r="E18" s="50"/>
      <c r="F18" s="81"/>
    </row>
    <row r="19" spans="1:6" ht="15.75" customHeight="1" x14ac:dyDescent="0.2">
      <c r="A19" s="77" t="s">
        <v>4</v>
      </c>
      <c r="B19" s="208" t="s">
        <v>749</v>
      </c>
      <c r="C19" s="208"/>
      <c r="D19" s="208"/>
      <c r="E19" s="208"/>
      <c r="F19" s="208"/>
    </row>
    <row r="20" spans="1:6" x14ac:dyDescent="0.2">
      <c r="A20" s="122"/>
      <c r="B20" s="101"/>
      <c r="C20" s="101"/>
      <c r="D20" s="101"/>
      <c r="E20" s="101"/>
      <c r="F20" s="102"/>
    </row>
    <row r="21" spans="1:6" ht="51" customHeight="1" x14ac:dyDescent="0.2">
      <c r="A21" s="77" t="s">
        <v>8</v>
      </c>
      <c r="B21" s="208" t="s">
        <v>9</v>
      </c>
      <c r="C21" s="208"/>
      <c r="D21" s="208"/>
      <c r="E21" s="208"/>
      <c r="F21" s="208"/>
    </row>
    <row r="22" spans="1:6" x14ac:dyDescent="0.25">
      <c r="A22" s="92"/>
      <c r="B22" s="112"/>
      <c r="C22" s="112"/>
      <c r="D22" s="112"/>
      <c r="E22" s="100"/>
      <c r="F22" s="103"/>
    </row>
    <row r="23" spans="1:6" ht="93" customHeight="1" x14ac:dyDescent="0.2">
      <c r="A23" s="77" t="s">
        <v>26</v>
      </c>
      <c r="B23" s="208" t="s">
        <v>10</v>
      </c>
      <c r="C23" s="208"/>
      <c r="D23" s="208"/>
      <c r="E23" s="208"/>
      <c r="F23" s="208"/>
    </row>
    <row r="24" spans="1:6" x14ac:dyDescent="0.25">
      <c r="A24" s="65"/>
      <c r="B24" s="92"/>
      <c r="C24" s="92"/>
      <c r="D24" s="92"/>
      <c r="E24" s="93"/>
      <c r="F24" s="76"/>
    </row>
    <row r="25" spans="1:6" ht="409.5" customHeight="1" x14ac:dyDescent="0.2">
      <c r="A25" s="67" t="s">
        <v>8</v>
      </c>
      <c r="B25" s="208" t="s">
        <v>612</v>
      </c>
      <c r="C25" s="208"/>
      <c r="D25" s="208"/>
      <c r="E25" s="208"/>
      <c r="F25" s="208"/>
    </row>
    <row r="26" spans="1:6" x14ac:dyDescent="0.2">
      <c r="A26" s="45"/>
      <c r="B26" s="45"/>
      <c r="C26" s="45"/>
      <c r="D26" s="45"/>
      <c r="E26" s="68"/>
      <c r="F26" s="45"/>
    </row>
    <row r="27" spans="1:6" x14ac:dyDescent="0.25">
      <c r="A27" s="45"/>
      <c r="B27" s="45"/>
      <c r="C27" s="45"/>
      <c r="D27" s="45"/>
      <c r="E27" s="91" t="s">
        <v>610</v>
      </c>
      <c r="F27" s="110"/>
    </row>
    <row r="28" spans="1:6" x14ac:dyDescent="0.25">
      <c r="A28" s="45"/>
      <c r="B28" s="45"/>
      <c r="C28" s="45"/>
      <c r="D28" s="45"/>
      <c r="E28" s="91" t="s">
        <v>611</v>
      </c>
      <c r="F28" s="118"/>
    </row>
    <row r="29" spans="1:6" x14ac:dyDescent="0.2">
      <c r="A29" s="45"/>
      <c r="B29" s="45"/>
      <c r="C29" s="45"/>
      <c r="D29" s="45"/>
      <c r="E29" s="45"/>
      <c r="F29" s="45"/>
    </row>
    <row r="30" spans="1:6" x14ac:dyDescent="0.2">
      <c r="A30" s="45"/>
      <c r="B30" s="45"/>
      <c r="C30" s="45"/>
      <c r="D30" s="45"/>
      <c r="E30" s="68"/>
      <c r="F30" s="45"/>
    </row>
    <row r="31" spans="1:6" x14ac:dyDescent="0.2">
      <c r="A31" s="45"/>
      <c r="B31" s="45"/>
      <c r="C31" s="45"/>
      <c r="D31" s="45"/>
      <c r="E31" s="68"/>
      <c r="F31" s="45"/>
    </row>
    <row r="32" spans="1:6" x14ac:dyDescent="0.2">
      <c r="A32" s="45"/>
      <c r="B32" s="45"/>
      <c r="C32" s="45"/>
      <c r="D32" s="45"/>
      <c r="E32" s="68"/>
      <c r="F32" s="45"/>
    </row>
    <row r="33" spans="1:6" x14ac:dyDescent="0.2">
      <c r="A33" s="45"/>
      <c r="B33" s="45"/>
      <c r="C33" s="45"/>
      <c r="D33" s="45"/>
      <c r="E33" s="68"/>
      <c r="F33" s="45"/>
    </row>
    <row r="34" spans="1:6" x14ac:dyDescent="0.2">
      <c r="A34" s="45"/>
      <c r="B34" s="45"/>
      <c r="C34" s="45"/>
      <c r="D34" s="45"/>
      <c r="E34" s="68"/>
      <c r="F34" s="45"/>
    </row>
    <row r="35" spans="1:6" x14ac:dyDescent="0.2">
      <c r="A35" s="45"/>
      <c r="B35" s="45"/>
      <c r="C35" s="45"/>
      <c r="D35" s="45"/>
      <c r="E35" s="68"/>
      <c r="F35" s="45"/>
    </row>
    <row r="36" spans="1:6" x14ac:dyDescent="0.2">
      <c r="A36" s="45"/>
      <c r="B36" s="45"/>
      <c r="C36" s="45"/>
      <c r="D36" s="45"/>
      <c r="E36" s="68"/>
      <c r="F36" s="45"/>
    </row>
    <row r="37" spans="1:6" x14ac:dyDescent="0.2">
      <c r="A37" s="45"/>
      <c r="B37" s="45"/>
      <c r="C37" s="45"/>
      <c r="D37" s="45"/>
      <c r="E37" s="68"/>
      <c r="F37" s="45"/>
    </row>
    <row r="38" spans="1:6" x14ac:dyDescent="0.2">
      <c r="A38" s="45"/>
      <c r="B38" s="45"/>
      <c r="C38" s="45"/>
      <c r="D38" s="45"/>
      <c r="E38" s="68"/>
      <c r="F38" s="45"/>
    </row>
    <row r="39" spans="1:6" x14ac:dyDescent="0.2">
      <c r="A39" s="45"/>
      <c r="B39" s="45"/>
      <c r="C39" s="45"/>
      <c r="D39" s="45"/>
      <c r="E39" s="68"/>
      <c r="F39" s="45"/>
    </row>
  </sheetData>
  <mergeCells count="6">
    <mergeCell ref="B19:F19"/>
    <mergeCell ref="B23:F23"/>
    <mergeCell ref="B25:F25"/>
    <mergeCell ref="A17:E17"/>
    <mergeCell ref="A2:F2"/>
    <mergeCell ref="B21:F21"/>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370E-4C7A-4028-B85B-516F90590C65}">
  <sheetPr>
    <tabColor theme="1"/>
  </sheetPr>
  <dimension ref="A1:M255"/>
  <sheetViews>
    <sheetView topLeftCell="A223" workbookViewId="0">
      <selection activeCell="N256" sqref="N256"/>
    </sheetView>
  </sheetViews>
  <sheetFormatPr defaultRowHeight="12.75" x14ac:dyDescent="0.2"/>
  <cols>
    <col min="1" max="1" width="19.7109375" customWidth="1"/>
    <col min="2" max="2" width="10.28515625" customWidth="1"/>
    <col min="3" max="4" width="13.28515625" customWidth="1"/>
    <col min="5" max="5" width="10" bestFit="1" customWidth="1"/>
    <col min="6" max="6" width="12.140625" customWidth="1"/>
    <col min="8" max="8" width="18.28515625" customWidth="1"/>
  </cols>
  <sheetData>
    <row r="1" spans="1:13" x14ac:dyDescent="0.2">
      <c r="A1" t="s">
        <v>56</v>
      </c>
      <c r="B1" t="s">
        <v>333</v>
      </c>
      <c r="C1" s="10" t="s">
        <v>57</v>
      </c>
      <c r="D1" s="34" t="s">
        <v>594</v>
      </c>
      <c r="E1" t="s">
        <v>334</v>
      </c>
      <c r="F1" t="s">
        <v>58</v>
      </c>
      <c r="G1" t="s">
        <v>335</v>
      </c>
      <c r="H1" t="s">
        <v>738</v>
      </c>
      <c r="I1" t="s">
        <v>739</v>
      </c>
      <c r="J1" s="10" t="s">
        <v>595</v>
      </c>
    </row>
    <row r="2" spans="1:13" x14ac:dyDescent="0.2">
      <c r="A2" t="s">
        <v>588</v>
      </c>
      <c r="B2">
        <v>1206</v>
      </c>
      <c r="D2" s="9">
        <v>17389.95</v>
      </c>
      <c r="E2">
        <v>523.75</v>
      </c>
      <c r="F2" t="s">
        <v>249</v>
      </c>
      <c r="G2" t="s">
        <v>249</v>
      </c>
      <c r="I2">
        <v>0</v>
      </c>
      <c r="J2">
        <f t="shared" ref="J2:J65" si="0">CONVERT(D2,"ft^2","us_acre")</f>
        <v>0.39921672268754727</v>
      </c>
      <c r="L2" t="str">
        <f>LEFT(D2,LEN(D2)-8)</f>
        <v/>
      </c>
      <c r="M2" t="str">
        <f>LEFT(E2,LEN(E2)-1)</f>
        <v>523.7</v>
      </c>
    </row>
    <row r="3" spans="1:13" x14ac:dyDescent="0.2">
      <c r="A3" t="s">
        <v>587</v>
      </c>
      <c r="B3">
        <v>814</v>
      </c>
      <c r="D3" s="9">
        <v>13267.65</v>
      </c>
      <c r="E3">
        <v>458.01</v>
      </c>
      <c r="F3" t="s">
        <v>249</v>
      </c>
      <c r="G3" t="s">
        <v>249</v>
      </c>
      <c r="I3">
        <v>0</v>
      </c>
      <c r="J3">
        <f t="shared" si="0"/>
        <v>0.30458211500121829</v>
      </c>
      <c r="L3" t="str">
        <f t="shared" ref="L3:L66" si="1">LEFT(D3,LEN(D3)-8)</f>
        <v/>
      </c>
      <c r="M3" t="str">
        <f t="shared" ref="M3:M66" si="2">LEFT(E3,LEN(E3)-1)</f>
        <v>458.0</v>
      </c>
    </row>
    <row r="4" spans="1:13" x14ac:dyDescent="0.2">
      <c r="A4" t="s">
        <v>585</v>
      </c>
      <c r="B4">
        <v>421</v>
      </c>
      <c r="D4" s="9">
        <v>7794.63</v>
      </c>
      <c r="E4">
        <v>367.85</v>
      </c>
      <c r="F4" t="s">
        <v>249</v>
      </c>
      <c r="G4" t="s">
        <v>249</v>
      </c>
      <c r="I4">
        <v>0</v>
      </c>
      <c r="J4">
        <f t="shared" si="0"/>
        <v>0.17893936688501327</v>
      </c>
      <c r="L4" t="e">
        <f t="shared" si="1"/>
        <v>#VALUE!</v>
      </c>
      <c r="M4" t="str">
        <f t="shared" si="2"/>
        <v>367.8</v>
      </c>
    </row>
    <row r="5" spans="1:13" x14ac:dyDescent="0.2">
      <c r="A5" t="s">
        <v>586</v>
      </c>
      <c r="B5">
        <v>920</v>
      </c>
      <c r="D5" s="9">
        <v>7794.63</v>
      </c>
      <c r="E5">
        <v>367.85</v>
      </c>
      <c r="F5" t="s">
        <v>249</v>
      </c>
      <c r="G5" t="s">
        <v>249</v>
      </c>
      <c r="I5">
        <v>0</v>
      </c>
      <c r="J5">
        <f t="shared" si="0"/>
        <v>0.17893936688501327</v>
      </c>
      <c r="L5" t="e">
        <f t="shared" si="1"/>
        <v>#VALUE!</v>
      </c>
      <c r="M5" t="str">
        <f t="shared" si="2"/>
        <v>367.8</v>
      </c>
    </row>
    <row r="6" spans="1:13" x14ac:dyDescent="0.2">
      <c r="A6" t="s">
        <v>571</v>
      </c>
      <c r="B6">
        <v>218</v>
      </c>
      <c r="D6" s="9">
        <v>7194.63</v>
      </c>
      <c r="E6">
        <v>357.85</v>
      </c>
      <c r="F6" t="s">
        <v>249</v>
      </c>
      <c r="G6" t="s">
        <v>249</v>
      </c>
      <c r="I6">
        <v>0</v>
      </c>
      <c r="J6">
        <f t="shared" si="0"/>
        <v>0.16516531729818132</v>
      </c>
      <c r="L6" t="e">
        <f t="shared" si="1"/>
        <v>#VALUE!</v>
      </c>
      <c r="M6" t="str">
        <f t="shared" si="2"/>
        <v>357.8</v>
      </c>
    </row>
    <row r="7" spans="1:13" x14ac:dyDescent="0.2">
      <c r="A7" t="s">
        <v>572</v>
      </c>
      <c r="B7">
        <v>219</v>
      </c>
      <c r="D7" s="9">
        <v>7194.63</v>
      </c>
      <c r="E7">
        <v>357.85</v>
      </c>
      <c r="F7" t="s">
        <v>249</v>
      </c>
      <c r="G7" t="s">
        <v>249</v>
      </c>
      <c r="I7">
        <v>0</v>
      </c>
      <c r="J7">
        <f t="shared" si="0"/>
        <v>0.16516531729818132</v>
      </c>
      <c r="L7" t="e">
        <f t="shared" si="1"/>
        <v>#VALUE!</v>
      </c>
      <c r="M7" t="str">
        <f t="shared" si="2"/>
        <v>357.8</v>
      </c>
    </row>
    <row r="8" spans="1:13" x14ac:dyDescent="0.2">
      <c r="A8" t="s">
        <v>573</v>
      </c>
      <c r="B8">
        <v>236</v>
      </c>
      <c r="D8" s="9">
        <v>7194.63</v>
      </c>
      <c r="E8">
        <v>357.85</v>
      </c>
      <c r="F8" t="s">
        <v>249</v>
      </c>
      <c r="G8" t="s">
        <v>249</v>
      </c>
      <c r="I8">
        <v>0</v>
      </c>
      <c r="J8">
        <f t="shared" si="0"/>
        <v>0.16516531729818132</v>
      </c>
      <c r="L8" t="e">
        <f t="shared" si="1"/>
        <v>#VALUE!</v>
      </c>
      <c r="M8" t="str">
        <f t="shared" si="2"/>
        <v>357.8</v>
      </c>
    </row>
    <row r="9" spans="1:13" x14ac:dyDescent="0.2">
      <c r="A9" t="s">
        <v>574</v>
      </c>
      <c r="B9">
        <v>420</v>
      </c>
      <c r="D9" s="9">
        <v>7194.63</v>
      </c>
      <c r="E9">
        <v>357.85</v>
      </c>
      <c r="F9" t="s">
        <v>249</v>
      </c>
      <c r="G9" t="s">
        <v>249</v>
      </c>
      <c r="I9">
        <v>0</v>
      </c>
      <c r="J9">
        <f t="shared" si="0"/>
        <v>0.16516531729818132</v>
      </c>
      <c r="L9" t="e">
        <f t="shared" si="1"/>
        <v>#VALUE!</v>
      </c>
      <c r="M9" t="str">
        <f t="shared" si="2"/>
        <v>357.8</v>
      </c>
    </row>
    <row r="10" spans="1:13" x14ac:dyDescent="0.2">
      <c r="A10" t="s">
        <v>575</v>
      </c>
      <c r="B10">
        <v>1001</v>
      </c>
      <c r="D10" s="9">
        <v>7194.63</v>
      </c>
      <c r="E10">
        <v>357.85</v>
      </c>
      <c r="F10" t="s">
        <v>249</v>
      </c>
      <c r="G10" t="s">
        <v>249</v>
      </c>
      <c r="I10">
        <v>0</v>
      </c>
      <c r="J10">
        <f t="shared" si="0"/>
        <v>0.16516531729818132</v>
      </c>
      <c r="L10" t="e">
        <f t="shared" si="1"/>
        <v>#VALUE!</v>
      </c>
      <c r="M10" t="str">
        <f t="shared" si="2"/>
        <v>357.8</v>
      </c>
    </row>
    <row r="11" spans="1:13" x14ac:dyDescent="0.2">
      <c r="A11" t="s">
        <v>576</v>
      </c>
      <c r="B11">
        <v>1018</v>
      </c>
      <c r="D11" s="9">
        <v>7194.63</v>
      </c>
      <c r="E11">
        <v>357.85</v>
      </c>
      <c r="F11" t="s">
        <v>249</v>
      </c>
      <c r="G11" t="s">
        <v>249</v>
      </c>
      <c r="I11">
        <v>0</v>
      </c>
      <c r="J11">
        <f t="shared" si="0"/>
        <v>0.16516531729818132</v>
      </c>
      <c r="L11" t="e">
        <f t="shared" si="1"/>
        <v>#VALUE!</v>
      </c>
      <c r="M11" t="str">
        <f t="shared" si="2"/>
        <v>357.8</v>
      </c>
    </row>
    <row r="12" spans="1:13" x14ac:dyDescent="0.2">
      <c r="A12" t="s">
        <v>577</v>
      </c>
      <c r="B12">
        <v>1019</v>
      </c>
      <c r="D12" s="9">
        <v>7194.63</v>
      </c>
      <c r="E12">
        <v>357.85</v>
      </c>
      <c r="F12" t="s">
        <v>249</v>
      </c>
      <c r="G12" t="s">
        <v>249</v>
      </c>
      <c r="I12">
        <v>0</v>
      </c>
      <c r="J12">
        <f t="shared" si="0"/>
        <v>0.16516531729818132</v>
      </c>
      <c r="L12" t="e">
        <f t="shared" si="1"/>
        <v>#VALUE!</v>
      </c>
      <c r="M12" t="str">
        <f t="shared" si="2"/>
        <v>357.8</v>
      </c>
    </row>
    <row r="13" spans="1:13" x14ac:dyDescent="0.2">
      <c r="A13" t="s">
        <v>578</v>
      </c>
      <c r="B13">
        <v>1036</v>
      </c>
      <c r="D13" s="9">
        <v>7194.63</v>
      </c>
      <c r="E13">
        <v>357.85</v>
      </c>
      <c r="F13" t="s">
        <v>249</v>
      </c>
      <c r="G13" t="s">
        <v>249</v>
      </c>
      <c r="I13">
        <v>0</v>
      </c>
      <c r="J13">
        <f t="shared" si="0"/>
        <v>0.16516531729818132</v>
      </c>
      <c r="L13" t="e">
        <f t="shared" si="1"/>
        <v>#VALUE!</v>
      </c>
      <c r="M13" t="str">
        <f t="shared" si="2"/>
        <v>357.8</v>
      </c>
    </row>
    <row r="14" spans="1:13" x14ac:dyDescent="0.2">
      <c r="A14" t="s">
        <v>579</v>
      </c>
      <c r="B14">
        <v>1101</v>
      </c>
      <c r="D14" s="9">
        <v>7194.63</v>
      </c>
      <c r="E14">
        <v>357.85</v>
      </c>
      <c r="F14" t="s">
        <v>249</v>
      </c>
      <c r="G14" t="s">
        <v>249</v>
      </c>
      <c r="I14">
        <v>0</v>
      </c>
      <c r="J14">
        <f t="shared" si="0"/>
        <v>0.16516531729818132</v>
      </c>
      <c r="L14" t="e">
        <f t="shared" si="1"/>
        <v>#VALUE!</v>
      </c>
      <c r="M14" t="str">
        <f t="shared" si="2"/>
        <v>357.8</v>
      </c>
    </row>
    <row r="15" spans="1:13" x14ac:dyDescent="0.2">
      <c r="A15" t="s">
        <v>580</v>
      </c>
      <c r="B15">
        <v>1118</v>
      </c>
      <c r="D15" s="9">
        <v>7194.63</v>
      </c>
      <c r="E15">
        <v>357.85</v>
      </c>
      <c r="F15" t="s">
        <v>249</v>
      </c>
      <c r="G15" t="s">
        <v>249</v>
      </c>
      <c r="I15">
        <v>0</v>
      </c>
      <c r="J15">
        <f t="shared" si="0"/>
        <v>0.16516531729818132</v>
      </c>
      <c r="L15" t="e">
        <f t="shared" si="1"/>
        <v>#VALUE!</v>
      </c>
      <c r="M15" t="str">
        <f t="shared" si="2"/>
        <v>357.8</v>
      </c>
    </row>
    <row r="16" spans="1:13" x14ac:dyDescent="0.2">
      <c r="A16" t="s">
        <v>581</v>
      </c>
      <c r="B16">
        <v>1119</v>
      </c>
      <c r="D16" s="9">
        <v>7194.63</v>
      </c>
      <c r="E16">
        <v>357.85</v>
      </c>
      <c r="F16" t="s">
        <v>249</v>
      </c>
      <c r="G16" t="s">
        <v>249</v>
      </c>
      <c r="I16">
        <v>0</v>
      </c>
      <c r="J16">
        <f t="shared" si="0"/>
        <v>0.16516531729818132</v>
      </c>
      <c r="L16" t="e">
        <f t="shared" si="1"/>
        <v>#VALUE!</v>
      </c>
      <c r="M16" t="str">
        <f t="shared" si="2"/>
        <v>357.8</v>
      </c>
    </row>
    <row r="17" spans="1:13" x14ac:dyDescent="0.2">
      <c r="A17" t="s">
        <v>582</v>
      </c>
      <c r="B17">
        <v>1134</v>
      </c>
      <c r="D17" s="9">
        <v>7194.63</v>
      </c>
      <c r="E17">
        <v>357.85</v>
      </c>
      <c r="F17" t="s">
        <v>249</v>
      </c>
      <c r="G17" t="s">
        <v>249</v>
      </c>
      <c r="I17">
        <v>0</v>
      </c>
      <c r="J17">
        <f t="shared" si="0"/>
        <v>0.16516531729818132</v>
      </c>
      <c r="L17" t="e">
        <f t="shared" si="1"/>
        <v>#VALUE!</v>
      </c>
      <c r="M17" t="str">
        <f t="shared" si="2"/>
        <v>357.8</v>
      </c>
    </row>
    <row r="18" spans="1:13" x14ac:dyDescent="0.2">
      <c r="A18" t="s">
        <v>583</v>
      </c>
      <c r="B18">
        <v>1201</v>
      </c>
      <c r="D18" s="9">
        <v>7194.63</v>
      </c>
      <c r="E18">
        <v>357.85</v>
      </c>
      <c r="F18" t="s">
        <v>249</v>
      </c>
      <c r="G18" t="s">
        <v>249</v>
      </c>
      <c r="I18">
        <v>0</v>
      </c>
      <c r="J18">
        <f t="shared" si="0"/>
        <v>0.16516531729818132</v>
      </c>
      <c r="L18" t="e">
        <f t="shared" si="1"/>
        <v>#VALUE!</v>
      </c>
      <c r="M18" t="str">
        <f t="shared" si="2"/>
        <v>357.8</v>
      </c>
    </row>
    <row r="19" spans="1:13" x14ac:dyDescent="0.2">
      <c r="A19" t="s">
        <v>584</v>
      </c>
      <c r="B19">
        <v>1223</v>
      </c>
      <c r="D19" s="9">
        <v>7194.63</v>
      </c>
      <c r="E19">
        <v>357.85</v>
      </c>
      <c r="F19" t="s">
        <v>249</v>
      </c>
      <c r="G19" t="s">
        <v>249</v>
      </c>
      <c r="I19">
        <v>0</v>
      </c>
      <c r="J19">
        <f t="shared" si="0"/>
        <v>0.16516531729818132</v>
      </c>
      <c r="L19" t="e">
        <f t="shared" si="1"/>
        <v>#VALUE!</v>
      </c>
      <c r="M19" t="str">
        <f t="shared" si="2"/>
        <v>357.8</v>
      </c>
    </row>
    <row r="20" spans="1:13" x14ac:dyDescent="0.2">
      <c r="A20" t="s">
        <v>570</v>
      </c>
      <c r="B20">
        <v>813</v>
      </c>
      <c r="D20" s="9">
        <v>6948.14</v>
      </c>
      <c r="E20">
        <v>359.58</v>
      </c>
      <c r="F20" t="s">
        <v>249</v>
      </c>
      <c r="G20" t="s">
        <v>249</v>
      </c>
      <c r="I20">
        <v>0</v>
      </c>
      <c r="J20">
        <f t="shared" si="0"/>
        <v>0.15950670816041765</v>
      </c>
      <c r="L20" t="e">
        <f t="shared" si="1"/>
        <v>#VALUE!</v>
      </c>
      <c r="M20" t="str">
        <f t="shared" si="2"/>
        <v>359.5</v>
      </c>
    </row>
    <row r="21" spans="1:13" x14ac:dyDescent="0.2">
      <c r="A21" t="s">
        <v>565</v>
      </c>
      <c r="B21">
        <v>311</v>
      </c>
      <c r="D21" s="9">
        <v>6594.63</v>
      </c>
      <c r="E21">
        <v>347.85</v>
      </c>
      <c r="F21" t="s">
        <v>249</v>
      </c>
      <c r="G21" t="s">
        <v>249</v>
      </c>
      <c r="I21">
        <v>0</v>
      </c>
      <c r="J21">
        <f t="shared" si="0"/>
        <v>0.15139126771134936</v>
      </c>
      <c r="L21" t="e">
        <f t="shared" si="1"/>
        <v>#VALUE!</v>
      </c>
      <c r="M21" t="str">
        <f t="shared" si="2"/>
        <v>347.8</v>
      </c>
    </row>
    <row r="22" spans="1:13" x14ac:dyDescent="0.2">
      <c r="A22" t="s">
        <v>566</v>
      </c>
      <c r="B22">
        <v>320</v>
      </c>
      <c r="D22" s="9">
        <v>6594.63</v>
      </c>
      <c r="E22">
        <v>347.85</v>
      </c>
      <c r="F22" t="s">
        <v>249</v>
      </c>
      <c r="G22" t="s">
        <v>249</v>
      </c>
      <c r="I22">
        <v>0</v>
      </c>
      <c r="J22">
        <f t="shared" si="0"/>
        <v>0.15139126771134936</v>
      </c>
      <c r="L22" t="e">
        <f t="shared" si="1"/>
        <v>#VALUE!</v>
      </c>
      <c r="M22" t="str">
        <f t="shared" si="2"/>
        <v>347.8</v>
      </c>
    </row>
    <row r="23" spans="1:13" x14ac:dyDescent="0.2">
      <c r="A23" t="s">
        <v>567</v>
      </c>
      <c r="B23">
        <v>440</v>
      </c>
      <c r="D23" s="9">
        <v>6594.63</v>
      </c>
      <c r="E23">
        <v>347.85</v>
      </c>
      <c r="F23" t="s">
        <v>249</v>
      </c>
      <c r="G23" t="s">
        <v>249</v>
      </c>
      <c r="I23">
        <v>0</v>
      </c>
      <c r="J23">
        <f t="shared" si="0"/>
        <v>0.15139126771134936</v>
      </c>
      <c r="L23" t="e">
        <f t="shared" si="1"/>
        <v>#VALUE!</v>
      </c>
      <c r="M23" t="str">
        <f t="shared" si="2"/>
        <v>347.8</v>
      </c>
    </row>
    <row r="24" spans="1:13" x14ac:dyDescent="0.2">
      <c r="A24" t="s">
        <v>568</v>
      </c>
      <c r="B24">
        <v>901</v>
      </c>
      <c r="D24" s="9">
        <v>6594.63</v>
      </c>
      <c r="E24">
        <v>347.85</v>
      </c>
      <c r="F24" t="s">
        <v>249</v>
      </c>
      <c r="G24" t="s">
        <v>249</v>
      </c>
      <c r="I24">
        <v>0</v>
      </c>
      <c r="J24">
        <f t="shared" si="0"/>
        <v>0.15139126771134936</v>
      </c>
      <c r="L24" t="e">
        <f t="shared" si="1"/>
        <v>#VALUE!</v>
      </c>
      <c r="M24" t="str">
        <f t="shared" si="2"/>
        <v>347.8</v>
      </c>
    </row>
    <row r="25" spans="1:13" x14ac:dyDescent="0.2">
      <c r="A25" t="s">
        <v>569</v>
      </c>
      <c r="B25">
        <v>1301</v>
      </c>
      <c r="D25" s="9">
        <v>6594.63</v>
      </c>
      <c r="E25">
        <v>347.85</v>
      </c>
      <c r="F25" t="s">
        <v>249</v>
      </c>
      <c r="G25" t="s">
        <v>249</v>
      </c>
      <c r="I25">
        <v>0</v>
      </c>
      <c r="J25">
        <f t="shared" si="0"/>
        <v>0.15139126771134936</v>
      </c>
      <c r="L25" t="e">
        <f t="shared" si="1"/>
        <v>#VALUE!</v>
      </c>
      <c r="M25" t="str">
        <f t="shared" si="2"/>
        <v>347.8</v>
      </c>
    </row>
    <row r="26" spans="1:13" x14ac:dyDescent="0.2">
      <c r="A26" t="s">
        <v>564</v>
      </c>
      <c r="B26">
        <v>815</v>
      </c>
      <c r="D26" s="9">
        <v>6045.96</v>
      </c>
      <c r="E26">
        <v>336.73</v>
      </c>
      <c r="F26" t="s">
        <v>249</v>
      </c>
      <c r="G26" t="s">
        <v>249</v>
      </c>
      <c r="I26">
        <v>0</v>
      </c>
      <c r="J26">
        <f t="shared" si="0"/>
        <v>0.13879558806667089</v>
      </c>
      <c r="L26" t="e">
        <f t="shared" si="1"/>
        <v>#VALUE!</v>
      </c>
      <c r="M26" t="str">
        <f t="shared" si="2"/>
        <v>336.7</v>
      </c>
    </row>
    <row r="27" spans="1:13" x14ac:dyDescent="0.2">
      <c r="A27" t="s">
        <v>563</v>
      </c>
      <c r="B27">
        <v>1401</v>
      </c>
      <c r="D27" s="9">
        <v>5995.7</v>
      </c>
      <c r="E27">
        <v>337.87</v>
      </c>
      <c r="F27" t="s">
        <v>249</v>
      </c>
      <c r="G27" t="s">
        <v>249</v>
      </c>
      <c r="I27">
        <v>0</v>
      </c>
      <c r="J27">
        <f t="shared" si="0"/>
        <v>0.13764178184628059</v>
      </c>
      <c r="L27" t="e">
        <f t="shared" si="1"/>
        <v>#VALUE!</v>
      </c>
      <c r="M27" t="str">
        <f t="shared" si="2"/>
        <v>337.8</v>
      </c>
    </row>
    <row r="28" spans="1:13" x14ac:dyDescent="0.2">
      <c r="A28" t="s">
        <v>562</v>
      </c>
      <c r="B28">
        <v>1359</v>
      </c>
      <c r="D28" s="9">
        <v>5994.63</v>
      </c>
      <c r="E28">
        <v>337.85</v>
      </c>
      <c r="F28" t="s">
        <v>249</v>
      </c>
      <c r="G28" t="s">
        <v>249</v>
      </c>
      <c r="I28">
        <v>0</v>
      </c>
      <c r="J28">
        <f t="shared" si="0"/>
        <v>0.13761721812451741</v>
      </c>
      <c r="L28" t="e">
        <f t="shared" si="1"/>
        <v>#VALUE!</v>
      </c>
      <c r="M28" t="str">
        <f t="shared" si="2"/>
        <v>337.8</v>
      </c>
    </row>
    <row r="29" spans="1:13" x14ac:dyDescent="0.2">
      <c r="A29" t="s">
        <v>552</v>
      </c>
      <c r="B29">
        <v>1121</v>
      </c>
      <c r="D29" s="9">
        <v>5520</v>
      </c>
      <c r="E29">
        <v>332</v>
      </c>
      <c r="F29" t="s">
        <v>249</v>
      </c>
      <c r="G29" t="s">
        <v>249</v>
      </c>
      <c r="I29">
        <v>0</v>
      </c>
      <c r="J29">
        <f t="shared" si="0"/>
        <v>0.12672125619885399</v>
      </c>
      <c r="L29" t="e">
        <f t="shared" si="1"/>
        <v>#VALUE!</v>
      </c>
      <c r="M29" t="str">
        <f t="shared" si="2"/>
        <v>33</v>
      </c>
    </row>
    <row r="30" spans="1:13" x14ac:dyDescent="0.2">
      <c r="A30" t="s">
        <v>553</v>
      </c>
      <c r="B30">
        <v>1122</v>
      </c>
      <c r="D30" s="9">
        <v>5520</v>
      </c>
      <c r="E30">
        <v>332</v>
      </c>
      <c r="F30" t="s">
        <v>249</v>
      </c>
      <c r="G30" t="s">
        <v>249</v>
      </c>
      <c r="I30">
        <v>0</v>
      </c>
      <c r="J30">
        <f t="shared" si="0"/>
        <v>0.12672125619885399</v>
      </c>
      <c r="L30" t="e">
        <f t="shared" si="1"/>
        <v>#VALUE!</v>
      </c>
      <c r="M30" t="str">
        <f t="shared" si="2"/>
        <v>33</v>
      </c>
    </row>
    <row r="31" spans="1:13" x14ac:dyDescent="0.2">
      <c r="A31" t="s">
        <v>554</v>
      </c>
      <c r="B31">
        <v>1123</v>
      </c>
      <c r="D31" s="9">
        <v>5520</v>
      </c>
      <c r="E31">
        <v>332</v>
      </c>
      <c r="F31" t="s">
        <v>249</v>
      </c>
      <c r="G31" t="s">
        <v>249</v>
      </c>
      <c r="I31">
        <v>0</v>
      </c>
      <c r="J31">
        <f t="shared" si="0"/>
        <v>0.12672125619885399</v>
      </c>
      <c r="L31" t="e">
        <f t="shared" si="1"/>
        <v>#VALUE!</v>
      </c>
      <c r="M31" t="str">
        <f t="shared" si="2"/>
        <v>33</v>
      </c>
    </row>
    <row r="32" spans="1:13" x14ac:dyDescent="0.2">
      <c r="A32" t="s">
        <v>555</v>
      </c>
      <c r="B32">
        <v>1124</v>
      </c>
      <c r="D32" s="9">
        <v>5520</v>
      </c>
      <c r="E32">
        <v>332</v>
      </c>
      <c r="F32" t="s">
        <v>249</v>
      </c>
      <c r="G32" t="s">
        <v>249</v>
      </c>
      <c r="I32">
        <v>0</v>
      </c>
      <c r="J32">
        <f t="shared" si="0"/>
        <v>0.12672125619885399</v>
      </c>
      <c r="L32" t="e">
        <f t="shared" si="1"/>
        <v>#VALUE!</v>
      </c>
      <c r="M32" t="str">
        <f t="shared" si="2"/>
        <v>33</v>
      </c>
    </row>
    <row r="33" spans="1:13" x14ac:dyDescent="0.2">
      <c r="A33" t="s">
        <v>556</v>
      </c>
      <c r="B33">
        <v>1125</v>
      </c>
      <c r="D33" s="9">
        <v>5520</v>
      </c>
      <c r="E33">
        <v>332</v>
      </c>
      <c r="F33" t="s">
        <v>249</v>
      </c>
      <c r="G33" t="s">
        <v>249</v>
      </c>
      <c r="I33">
        <v>0</v>
      </c>
      <c r="J33">
        <f t="shared" si="0"/>
        <v>0.12672125619885399</v>
      </c>
      <c r="L33" t="e">
        <f t="shared" si="1"/>
        <v>#VALUE!</v>
      </c>
      <c r="M33" t="str">
        <f t="shared" si="2"/>
        <v>33</v>
      </c>
    </row>
    <row r="34" spans="1:13" x14ac:dyDescent="0.2">
      <c r="A34" t="s">
        <v>557</v>
      </c>
      <c r="B34">
        <v>1126</v>
      </c>
      <c r="D34" s="9">
        <v>5520</v>
      </c>
      <c r="E34">
        <v>332</v>
      </c>
      <c r="F34" t="s">
        <v>249</v>
      </c>
      <c r="G34" t="s">
        <v>249</v>
      </c>
      <c r="I34">
        <v>0</v>
      </c>
      <c r="J34">
        <f t="shared" si="0"/>
        <v>0.12672125619885399</v>
      </c>
      <c r="L34" t="e">
        <f t="shared" si="1"/>
        <v>#VALUE!</v>
      </c>
      <c r="M34" t="str">
        <f t="shared" si="2"/>
        <v>33</v>
      </c>
    </row>
    <row r="35" spans="1:13" x14ac:dyDescent="0.2">
      <c r="A35" t="s">
        <v>558</v>
      </c>
      <c r="B35">
        <v>1127</v>
      </c>
      <c r="D35" s="9">
        <v>5520</v>
      </c>
      <c r="E35">
        <v>332</v>
      </c>
      <c r="F35" t="s">
        <v>249</v>
      </c>
      <c r="G35" t="s">
        <v>249</v>
      </c>
      <c r="I35">
        <v>0</v>
      </c>
      <c r="J35">
        <f t="shared" si="0"/>
        <v>0.12672125619885399</v>
      </c>
      <c r="L35" t="e">
        <f t="shared" si="1"/>
        <v>#VALUE!</v>
      </c>
      <c r="M35" t="str">
        <f t="shared" si="2"/>
        <v>33</v>
      </c>
    </row>
    <row r="36" spans="1:13" x14ac:dyDescent="0.2">
      <c r="A36" t="s">
        <v>559</v>
      </c>
      <c r="B36">
        <v>1128</v>
      </c>
      <c r="D36" s="9">
        <v>5520</v>
      </c>
      <c r="E36">
        <v>332</v>
      </c>
      <c r="F36" t="s">
        <v>249</v>
      </c>
      <c r="G36" t="s">
        <v>249</v>
      </c>
      <c r="I36">
        <v>0</v>
      </c>
      <c r="J36">
        <f t="shared" si="0"/>
        <v>0.12672125619885399</v>
      </c>
      <c r="L36" t="e">
        <f t="shared" si="1"/>
        <v>#VALUE!</v>
      </c>
      <c r="M36" t="str">
        <f t="shared" si="2"/>
        <v>33</v>
      </c>
    </row>
    <row r="37" spans="1:13" x14ac:dyDescent="0.2">
      <c r="A37" t="s">
        <v>560</v>
      </c>
      <c r="B37">
        <v>1129</v>
      </c>
      <c r="D37" s="9">
        <v>5520</v>
      </c>
      <c r="E37">
        <v>332</v>
      </c>
      <c r="F37" t="s">
        <v>249</v>
      </c>
      <c r="G37" t="s">
        <v>249</v>
      </c>
      <c r="I37">
        <v>0</v>
      </c>
      <c r="J37">
        <f t="shared" si="0"/>
        <v>0.12672125619885399</v>
      </c>
      <c r="L37" t="e">
        <f t="shared" si="1"/>
        <v>#VALUE!</v>
      </c>
      <c r="M37" t="str">
        <f t="shared" si="2"/>
        <v>33</v>
      </c>
    </row>
    <row r="38" spans="1:13" x14ac:dyDescent="0.2">
      <c r="A38" t="s">
        <v>561</v>
      </c>
      <c r="B38">
        <v>1130</v>
      </c>
      <c r="D38" s="9">
        <v>5520</v>
      </c>
      <c r="E38">
        <v>332</v>
      </c>
      <c r="F38" t="s">
        <v>249</v>
      </c>
      <c r="G38" t="s">
        <v>249</v>
      </c>
      <c r="I38">
        <v>0</v>
      </c>
      <c r="J38">
        <f t="shared" si="0"/>
        <v>0.12672125619885399</v>
      </c>
      <c r="L38" t="e">
        <f t="shared" si="1"/>
        <v>#VALUE!</v>
      </c>
      <c r="M38" t="str">
        <f t="shared" si="2"/>
        <v>33</v>
      </c>
    </row>
    <row r="39" spans="1:13" x14ac:dyDescent="0.2">
      <c r="A39" t="s">
        <v>530</v>
      </c>
      <c r="B39">
        <v>1120</v>
      </c>
      <c r="D39" s="9">
        <v>5400</v>
      </c>
      <c r="E39">
        <v>330</v>
      </c>
      <c r="F39" t="s">
        <v>249</v>
      </c>
      <c r="G39" t="s">
        <v>249</v>
      </c>
      <c r="I39">
        <v>0</v>
      </c>
      <c r="J39">
        <f t="shared" si="0"/>
        <v>0.12396644628148761</v>
      </c>
      <c r="L39" t="e">
        <f t="shared" si="1"/>
        <v>#VALUE!</v>
      </c>
      <c r="M39" t="str">
        <f t="shared" si="2"/>
        <v>33</v>
      </c>
    </row>
    <row r="40" spans="1:13" x14ac:dyDescent="0.2">
      <c r="A40" t="s">
        <v>531</v>
      </c>
      <c r="B40">
        <v>1131</v>
      </c>
      <c r="D40" s="9">
        <v>5400</v>
      </c>
      <c r="E40">
        <v>330</v>
      </c>
      <c r="F40" t="s">
        <v>249</v>
      </c>
      <c r="G40" t="s">
        <v>249</v>
      </c>
      <c r="I40">
        <v>0</v>
      </c>
      <c r="J40">
        <f t="shared" si="0"/>
        <v>0.12396644628148761</v>
      </c>
      <c r="L40" t="e">
        <f t="shared" si="1"/>
        <v>#VALUE!</v>
      </c>
      <c r="M40" t="str">
        <f t="shared" si="2"/>
        <v>33</v>
      </c>
    </row>
    <row r="41" spans="1:13" x14ac:dyDescent="0.2">
      <c r="A41" t="s">
        <v>532</v>
      </c>
      <c r="B41">
        <v>1132</v>
      </c>
      <c r="D41" s="9">
        <v>5400</v>
      </c>
      <c r="E41">
        <v>330</v>
      </c>
      <c r="F41" t="s">
        <v>249</v>
      </c>
      <c r="G41" t="s">
        <v>249</v>
      </c>
      <c r="I41">
        <v>0</v>
      </c>
      <c r="J41">
        <f t="shared" si="0"/>
        <v>0.12396644628148761</v>
      </c>
      <c r="L41" t="e">
        <f t="shared" si="1"/>
        <v>#VALUE!</v>
      </c>
      <c r="M41" t="str">
        <f t="shared" si="2"/>
        <v>33</v>
      </c>
    </row>
    <row r="42" spans="1:13" x14ac:dyDescent="0.2">
      <c r="A42" t="s">
        <v>533</v>
      </c>
      <c r="B42">
        <v>1133</v>
      </c>
      <c r="D42" s="9">
        <v>5400</v>
      </c>
      <c r="E42">
        <v>330</v>
      </c>
      <c r="F42" t="s">
        <v>249</v>
      </c>
      <c r="G42" t="s">
        <v>249</v>
      </c>
      <c r="I42">
        <v>0</v>
      </c>
      <c r="J42">
        <f t="shared" si="0"/>
        <v>0.12396644628148761</v>
      </c>
      <c r="L42" t="e">
        <f t="shared" si="1"/>
        <v>#VALUE!</v>
      </c>
      <c r="M42" t="str">
        <f t="shared" si="2"/>
        <v>33</v>
      </c>
    </row>
    <row r="43" spans="1:13" x14ac:dyDescent="0.2">
      <c r="A43" t="s">
        <v>534</v>
      </c>
      <c r="B43">
        <v>1202</v>
      </c>
      <c r="D43" s="9">
        <v>5400</v>
      </c>
      <c r="E43">
        <v>330</v>
      </c>
      <c r="F43" t="s">
        <v>249</v>
      </c>
      <c r="G43" t="s">
        <v>249</v>
      </c>
      <c r="I43">
        <v>0</v>
      </c>
      <c r="J43">
        <f t="shared" si="0"/>
        <v>0.12396644628148761</v>
      </c>
      <c r="L43" t="e">
        <f t="shared" si="1"/>
        <v>#VALUE!</v>
      </c>
      <c r="M43" t="str">
        <f t="shared" si="2"/>
        <v>33</v>
      </c>
    </row>
    <row r="44" spans="1:13" x14ac:dyDescent="0.2">
      <c r="A44" t="s">
        <v>535</v>
      </c>
      <c r="B44">
        <v>1203</v>
      </c>
      <c r="D44" s="9">
        <v>5400</v>
      </c>
      <c r="E44">
        <v>330</v>
      </c>
      <c r="F44" t="s">
        <v>249</v>
      </c>
      <c r="G44" t="s">
        <v>249</v>
      </c>
      <c r="I44">
        <v>0</v>
      </c>
      <c r="J44">
        <f t="shared" si="0"/>
        <v>0.12396644628148761</v>
      </c>
      <c r="L44" t="e">
        <f t="shared" si="1"/>
        <v>#VALUE!</v>
      </c>
      <c r="M44" t="str">
        <f t="shared" si="2"/>
        <v>33</v>
      </c>
    </row>
    <row r="45" spans="1:13" x14ac:dyDescent="0.2">
      <c r="A45" t="s">
        <v>536</v>
      </c>
      <c r="B45">
        <v>1204</v>
      </c>
      <c r="D45" s="9">
        <v>5400</v>
      </c>
      <c r="E45">
        <v>330</v>
      </c>
      <c r="F45" t="s">
        <v>249</v>
      </c>
      <c r="G45" t="s">
        <v>249</v>
      </c>
      <c r="I45">
        <v>0</v>
      </c>
      <c r="J45">
        <f t="shared" si="0"/>
        <v>0.12396644628148761</v>
      </c>
      <c r="L45" t="e">
        <f t="shared" si="1"/>
        <v>#VALUE!</v>
      </c>
      <c r="M45" t="str">
        <f t="shared" si="2"/>
        <v>33</v>
      </c>
    </row>
    <row r="46" spans="1:13" x14ac:dyDescent="0.2">
      <c r="A46" t="s">
        <v>537</v>
      </c>
      <c r="B46">
        <v>1208</v>
      </c>
      <c r="D46" s="9">
        <v>5400</v>
      </c>
      <c r="E46">
        <v>330</v>
      </c>
      <c r="F46" t="s">
        <v>249</v>
      </c>
      <c r="G46" t="s">
        <v>249</v>
      </c>
      <c r="I46">
        <v>0</v>
      </c>
      <c r="J46">
        <f t="shared" si="0"/>
        <v>0.12396644628148761</v>
      </c>
      <c r="L46" t="e">
        <f t="shared" si="1"/>
        <v>#VALUE!</v>
      </c>
      <c r="M46" t="str">
        <f t="shared" si="2"/>
        <v>33</v>
      </c>
    </row>
    <row r="47" spans="1:13" x14ac:dyDescent="0.2">
      <c r="A47" t="s">
        <v>538</v>
      </c>
      <c r="B47">
        <v>1209</v>
      </c>
      <c r="D47" s="9">
        <v>5400</v>
      </c>
      <c r="E47">
        <v>330</v>
      </c>
      <c r="F47" t="s">
        <v>249</v>
      </c>
      <c r="G47" t="s">
        <v>249</v>
      </c>
      <c r="I47">
        <v>0</v>
      </c>
      <c r="J47">
        <f t="shared" si="0"/>
        <v>0.12396644628148761</v>
      </c>
      <c r="L47" t="e">
        <f t="shared" si="1"/>
        <v>#VALUE!</v>
      </c>
      <c r="M47" t="str">
        <f t="shared" si="2"/>
        <v>33</v>
      </c>
    </row>
    <row r="48" spans="1:13" x14ac:dyDescent="0.2">
      <c r="A48" t="s">
        <v>539</v>
      </c>
      <c r="B48">
        <v>1210</v>
      </c>
      <c r="D48" s="9">
        <v>5400</v>
      </c>
      <c r="E48">
        <v>330</v>
      </c>
      <c r="F48" t="s">
        <v>249</v>
      </c>
      <c r="G48" t="s">
        <v>249</v>
      </c>
      <c r="I48">
        <v>0</v>
      </c>
      <c r="J48">
        <f t="shared" si="0"/>
        <v>0.12396644628148761</v>
      </c>
      <c r="L48" t="e">
        <f t="shared" si="1"/>
        <v>#VALUE!</v>
      </c>
      <c r="M48" t="str">
        <f t="shared" si="2"/>
        <v>33</v>
      </c>
    </row>
    <row r="49" spans="1:13" x14ac:dyDescent="0.2">
      <c r="A49" t="s">
        <v>540</v>
      </c>
      <c r="B49">
        <v>1211</v>
      </c>
      <c r="D49" s="9">
        <v>5400</v>
      </c>
      <c r="E49">
        <v>330</v>
      </c>
      <c r="F49" t="s">
        <v>249</v>
      </c>
      <c r="G49" t="s">
        <v>249</v>
      </c>
      <c r="I49">
        <v>0</v>
      </c>
      <c r="J49">
        <f t="shared" si="0"/>
        <v>0.12396644628148761</v>
      </c>
      <c r="L49" t="e">
        <f t="shared" si="1"/>
        <v>#VALUE!</v>
      </c>
      <c r="M49" t="str">
        <f t="shared" si="2"/>
        <v>33</v>
      </c>
    </row>
    <row r="50" spans="1:13" x14ac:dyDescent="0.2">
      <c r="A50" t="s">
        <v>541</v>
      </c>
      <c r="B50">
        <v>1212</v>
      </c>
      <c r="D50" s="9">
        <v>5400</v>
      </c>
      <c r="E50">
        <v>330</v>
      </c>
      <c r="F50" t="s">
        <v>249</v>
      </c>
      <c r="G50" t="s">
        <v>249</v>
      </c>
      <c r="I50">
        <v>0</v>
      </c>
      <c r="J50">
        <f t="shared" si="0"/>
        <v>0.12396644628148761</v>
      </c>
      <c r="L50" t="e">
        <f t="shared" si="1"/>
        <v>#VALUE!</v>
      </c>
      <c r="M50" t="str">
        <f t="shared" si="2"/>
        <v>33</v>
      </c>
    </row>
    <row r="51" spans="1:13" x14ac:dyDescent="0.2">
      <c r="A51" t="s">
        <v>542</v>
      </c>
      <c r="B51">
        <v>1213</v>
      </c>
      <c r="D51" s="9">
        <v>5400</v>
      </c>
      <c r="E51">
        <v>330</v>
      </c>
      <c r="F51" t="s">
        <v>249</v>
      </c>
      <c r="G51" t="s">
        <v>249</v>
      </c>
      <c r="I51">
        <v>0</v>
      </c>
      <c r="J51">
        <f t="shared" si="0"/>
        <v>0.12396644628148761</v>
      </c>
      <c r="L51" t="e">
        <f t="shared" si="1"/>
        <v>#VALUE!</v>
      </c>
      <c r="M51" t="str">
        <f t="shared" si="2"/>
        <v>33</v>
      </c>
    </row>
    <row r="52" spans="1:13" x14ac:dyDescent="0.2">
      <c r="A52" t="s">
        <v>543</v>
      </c>
      <c r="B52">
        <v>1214</v>
      </c>
      <c r="D52" s="9">
        <v>5400</v>
      </c>
      <c r="E52">
        <v>330</v>
      </c>
      <c r="F52" t="s">
        <v>249</v>
      </c>
      <c r="G52" t="s">
        <v>249</v>
      </c>
      <c r="I52">
        <v>0</v>
      </c>
      <c r="J52">
        <f t="shared" si="0"/>
        <v>0.12396644628148761</v>
      </c>
      <c r="L52" t="e">
        <f t="shared" si="1"/>
        <v>#VALUE!</v>
      </c>
      <c r="M52" t="str">
        <f t="shared" si="2"/>
        <v>33</v>
      </c>
    </row>
    <row r="53" spans="1:13" x14ac:dyDescent="0.2">
      <c r="A53" t="s">
        <v>544</v>
      </c>
      <c r="B53">
        <v>1215</v>
      </c>
      <c r="D53" s="9">
        <v>5400</v>
      </c>
      <c r="E53">
        <v>330</v>
      </c>
      <c r="F53" t="s">
        <v>249</v>
      </c>
      <c r="G53" t="s">
        <v>249</v>
      </c>
      <c r="I53">
        <v>0</v>
      </c>
      <c r="J53">
        <f t="shared" si="0"/>
        <v>0.12396644628148761</v>
      </c>
      <c r="L53" t="e">
        <f t="shared" si="1"/>
        <v>#VALUE!</v>
      </c>
      <c r="M53" t="str">
        <f t="shared" si="2"/>
        <v>33</v>
      </c>
    </row>
    <row r="54" spans="1:13" x14ac:dyDescent="0.2">
      <c r="A54" t="s">
        <v>545</v>
      </c>
      <c r="B54">
        <v>1216</v>
      </c>
      <c r="D54" s="9">
        <v>5400</v>
      </c>
      <c r="E54">
        <v>330</v>
      </c>
      <c r="F54" t="s">
        <v>249</v>
      </c>
      <c r="G54" t="s">
        <v>249</v>
      </c>
      <c r="I54">
        <v>0</v>
      </c>
      <c r="J54">
        <f t="shared" si="0"/>
        <v>0.12396644628148761</v>
      </c>
      <c r="L54" t="e">
        <f t="shared" si="1"/>
        <v>#VALUE!</v>
      </c>
      <c r="M54" t="str">
        <f t="shared" si="2"/>
        <v>33</v>
      </c>
    </row>
    <row r="55" spans="1:13" x14ac:dyDescent="0.2">
      <c r="A55" t="s">
        <v>546</v>
      </c>
      <c r="B55">
        <v>1217</v>
      </c>
      <c r="D55" s="9">
        <v>5400</v>
      </c>
      <c r="E55">
        <v>330</v>
      </c>
      <c r="F55" t="s">
        <v>249</v>
      </c>
      <c r="G55" t="s">
        <v>249</v>
      </c>
      <c r="I55">
        <v>0</v>
      </c>
      <c r="J55">
        <f t="shared" si="0"/>
        <v>0.12396644628148761</v>
      </c>
      <c r="L55" t="e">
        <f t="shared" si="1"/>
        <v>#VALUE!</v>
      </c>
      <c r="M55" t="str">
        <f t="shared" si="2"/>
        <v>33</v>
      </c>
    </row>
    <row r="56" spans="1:13" x14ac:dyDescent="0.2">
      <c r="A56" t="s">
        <v>547</v>
      </c>
      <c r="B56">
        <v>1218</v>
      </c>
      <c r="D56" s="9">
        <v>5400</v>
      </c>
      <c r="E56">
        <v>330</v>
      </c>
      <c r="F56" t="s">
        <v>249</v>
      </c>
      <c r="G56" t="s">
        <v>249</v>
      </c>
      <c r="I56">
        <v>0</v>
      </c>
      <c r="J56">
        <f t="shared" si="0"/>
        <v>0.12396644628148761</v>
      </c>
      <c r="L56" t="e">
        <f t="shared" si="1"/>
        <v>#VALUE!</v>
      </c>
      <c r="M56" t="str">
        <f t="shared" si="2"/>
        <v>33</v>
      </c>
    </row>
    <row r="57" spans="1:13" x14ac:dyDescent="0.2">
      <c r="A57" t="s">
        <v>548</v>
      </c>
      <c r="B57">
        <v>1219</v>
      </c>
      <c r="D57" s="9">
        <v>5400</v>
      </c>
      <c r="E57">
        <v>330</v>
      </c>
      <c r="F57" t="s">
        <v>249</v>
      </c>
      <c r="G57" t="s">
        <v>249</v>
      </c>
      <c r="I57">
        <v>0</v>
      </c>
      <c r="J57">
        <f t="shared" si="0"/>
        <v>0.12396644628148761</v>
      </c>
      <c r="L57" t="e">
        <f t="shared" si="1"/>
        <v>#VALUE!</v>
      </c>
      <c r="M57" t="str">
        <f t="shared" si="2"/>
        <v>33</v>
      </c>
    </row>
    <row r="58" spans="1:13" x14ac:dyDescent="0.2">
      <c r="A58" t="s">
        <v>549</v>
      </c>
      <c r="B58">
        <v>1220</v>
      </c>
      <c r="D58" s="9">
        <v>5400</v>
      </c>
      <c r="E58">
        <v>330</v>
      </c>
      <c r="F58" t="s">
        <v>249</v>
      </c>
      <c r="G58" t="s">
        <v>249</v>
      </c>
      <c r="I58">
        <v>0</v>
      </c>
      <c r="J58">
        <f t="shared" si="0"/>
        <v>0.12396644628148761</v>
      </c>
      <c r="L58" t="e">
        <f t="shared" si="1"/>
        <v>#VALUE!</v>
      </c>
      <c r="M58" t="str">
        <f t="shared" si="2"/>
        <v>33</v>
      </c>
    </row>
    <row r="59" spans="1:13" x14ac:dyDescent="0.2">
      <c r="A59" t="s">
        <v>550</v>
      </c>
      <c r="B59">
        <v>1221</v>
      </c>
      <c r="D59" s="9">
        <v>5400</v>
      </c>
      <c r="E59">
        <v>330</v>
      </c>
      <c r="F59" t="s">
        <v>249</v>
      </c>
      <c r="G59" t="s">
        <v>249</v>
      </c>
      <c r="I59">
        <v>0</v>
      </c>
      <c r="J59">
        <f t="shared" si="0"/>
        <v>0.12396644628148761</v>
      </c>
      <c r="L59" t="e">
        <f t="shared" si="1"/>
        <v>#VALUE!</v>
      </c>
      <c r="M59" t="str">
        <f t="shared" si="2"/>
        <v>33</v>
      </c>
    </row>
    <row r="60" spans="1:13" x14ac:dyDescent="0.2">
      <c r="A60" t="s">
        <v>551</v>
      </c>
      <c r="B60">
        <v>1222</v>
      </c>
      <c r="D60" s="9">
        <v>5400</v>
      </c>
      <c r="E60">
        <v>330</v>
      </c>
      <c r="F60" t="s">
        <v>249</v>
      </c>
      <c r="G60" t="s">
        <v>249</v>
      </c>
      <c r="I60">
        <v>0</v>
      </c>
      <c r="J60">
        <f t="shared" si="0"/>
        <v>0.12396644628148761</v>
      </c>
      <c r="L60" t="e">
        <f t="shared" si="1"/>
        <v>#VALUE!</v>
      </c>
      <c r="M60" t="str">
        <f t="shared" si="2"/>
        <v>33</v>
      </c>
    </row>
    <row r="61" spans="1:13" x14ac:dyDescent="0.2">
      <c r="A61" t="s">
        <v>529</v>
      </c>
      <c r="B61">
        <v>1207</v>
      </c>
      <c r="D61" s="9">
        <v>5238.9799999999996</v>
      </c>
      <c r="E61">
        <v>324.72000000000003</v>
      </c>
      <c r="F61" t="s">
        <v>249</v>
      </c>
      <c r="G61" t="s">
        <v>249</v>
      </c>
      <c r="I61">
        <v>0</v>
      </c>
      <c r="J61">
        <f t="shared" si="0"/>
        <v>0.12026995050736811</v>
      </c>
      <c r="L61" t="e">
        <f t="shared" si="1"/>
        <v>#VALUE!</v>
      </c>
      <c r="M61" t="str">
        <f t="shared" si="2"/>
        <v>324.7</v>
      </c>
    </row>
    <row r="62" spans="1:13" x14ac:dyDescent="0.2">
      <c r="A62" t="s">
        <v>528</v>
      </c>
      <c r="B62">
        <v>319</v>
      </c>
      <c r="D62" s="9">
        <v>5160</v>
      </c>
      <c r="E62">
        <v>326</v>
      </c>
      <c r="F62" t="s">
        <v>249</v>
      </c>
      <c r="G62" t="s">
        <v>249</v>
      </c>
      <c r="I62">
        <v>0</v>
      </c>
      <c r="J62">
        <f t="shared" si="0"/>
        <v>0.11845682644675481</v>
      </c>
      <c r="L62" t="e">
        <f t="shared" si="1"/>
        <v>#VALUE!</v>
      </c>
      <c r="M62" t="str">
        <f t="shared" si="2"/>
        <v>32</v>
      </c>
    </row>
    <row r="63" spans="1:13" x14ac:dyDescent="0.2">
      <c r="A63" t="s">
        <v>527</v>
      </c>
      <c r="B63">
        <v>1205</v>
      </c>
      <c r="D63" s="9">
        <v>5089.91</v>
      </c>
      <c r="E63">
        <v>319.01</v>
      </c>
      <c r="F63" t="s">
        <v>249</v>
      </c>
      <c r="G63" t="s">
        <v>249</v>
      </c>
      <c r="I63">
        <v>0</v>
      </c>
      <c r="J63">
        <f t="shared" si="0"/>
        <v>0.11684778788751973</v>
      </c>
      <c r="L63" t="e">
        <f t="shared" si="1"/>
        <v>#VALUE!</v>
      </c>
      <c r="M63" t="str">
        <f t="shared" si="2"/>
        <v>319.0</v>
      </c>
    </row>
    <row r="64" spans="1:13" x14ac:dyDescent="0.2">
      <c r="A64" t="s">
        <v>520</v>
      </c>
      <c r="B64">
        <v>312</v>
      </c>
      <c r="D64" s="9">
        <v>4920</v>
      </c>
      <c r="E64">
        <v>322</v>
      </c>
      <c r="F64" t="s">
        <v>249</v>
      </c>
      <c r="G64" t="s">
        <v>249</v>
      </c>
      <c r="I64">
        <v>0</v>
      </c>
      <c r="J64">
        <f t="shared" si="0"/>
        <v>0.11294720661202204</v>
      </c>
      <c r="L64" t="e">
        <f t="shared" si="1"/>
        <v>#VALUE!</v>
      </c>
      <c r="M64" t="str">
        <f t="shared" si="2"/>
        <v>32</v>
      </c>
    </row>
    <row r="65" spans="1:13" x14ac:dyDescent="0.2">
      <c r="A65" t="s">
        <v>521</v>
      </c>
      <c r="B65">
        <v>313</v>
      </c>
      <c r="D65" s="9">
        <v>4920</v>
      </c>
      <c r="E65">
        <v>322</v>
      </c>
      <c r="F65" t="s">
        <v>249</v>
      </c>
      <c r="G65" t="s">
        <v>249</v>
      </c>
      <c r="I65">
        <v>0</v>
      </c>
      <c r="J65">
        <f t="shared" si="0"/>
        <v>0.11294720661202204</v>
      </c>
      <c r="L65" t="e">
        <f t="shared" si="1"/>
        <v>#VALUE!</v>
      </c>
      <c r="M65" t="str">
        <f t="shared" si="2"/>
        <v>32</v>
      </c>
    </row>
    <row r="66" spans="1:13" x14ac:dyDescent="0.2">
      <c r="A66" t="s">
        <v>522</v>
      </c>
      <c r="B66">
        <v>314</v>
      </c>
      <c r="D66" s="9">
        <v>4920</v>
      </c>
      <c r="E66">
        <v>322</v>
      </c>
      <c r="F66" t="s">
        <v>249</v>
      </c>
      <c r="G66" t="s">
        <v>249</v>
      </c>
      <c r="I66">
        <v>0</v>
      </c>
      <c r="J66">
        <f t="shared" ref="J66:J129" si="3">CONVERT(D66,"ft^2","us_acre")</f>
        <v>0.11294720661202204</v>
      </c>
      <c r="L66" t="e">
        <f t="shared" si="1"/>
        <v>#VALUE!</v>
      </c>
      <c r="M66" t="str">
        <f t="shared" si="2"/>
        <v>32</v>
      </c>
    </row>
    <row r="67" spans="1:13" x14ac:dyDescent="0.2">
      <c r="A67" t="s">
        <v>523</v>
      </c>
      <c r="B67">
        <v>315</v>
      </c>
      <c r="D67" s="9">
        <v>4920</v>
      </c>
      <c r="E67">
        <v>322</v>
      </c>
      <c r="F67" t="s">
        <v>249</v>
      </c>
      <c r="G67" t="s">
        <v>249</v>
      </c>
      <c r="I67">
        <v>0</v>
      </c>
      <c r="J67">
        <f t="shared" si="3"/>
        <v>0.11294720661202204</v>
      </c>
      <c r="L67" t="e">
        <f t="shared" ref="L67:L130" si="4">LEFT(D67,LEN(D67)-8)</f>
        <v>#VALUE!</v>
      </c>
      <c r="M67" t="str">
        <f t="shared" ref="M67:M130" si="5">LEFT(E67,LEN(E67)-1)</f>
        <v>32</v>
      </c>
    </row>
    <row r="68" spans="1:13" x14ac:dyDescent="0.2">
      <c r="A68" t="s">
        <v>524</v>
      </c>
      <c r="B68">
        <v>316</v>
      </c>
      <c r="D68" s="9">
        <v>4920</v>
      </c>
      <c r="E68">
        <v>322</v>
      </c>
      <c r="F68" t="s">
        <v>249</v>
      </c>
      <c r="G68" t="s">
        <v>249</v>
      </c>
      <c r="I68">
        <v>0</v>
      </c>
      <c r="J68">
        <f t="shared" si="3"/>
        <v>0.11294720661202204</v>
      </c>
      <c r="L68" t="e">
        <f t="shared" si="4"/>
        <v>#VALUE!</v>
      </c>
      <c r="M68" t="str">
        <f t="shared" si="5"/>
        <v>32</v>
      </c>
    </row>
    <row r="69" spans="1:13" x14ac:dyDescent="0.2">
      <c r="A69" t="s">
        <v>525</v>
      </c>
      <c r="B69">
        <v>317</v>
      </c>
      <c r="D69" s="9">
        <v>4920</v>
      </c>
      <c r="E69">
        <v>322</v>
      </c>
      <c r="F69" t="s">
        <v>249</v>
      </c>
      <c r="G69" t="s">
        <v>249</v>
      </c>
      <c r="I69">
        <v>0</v>
      </c>
      <c r="J69">
        <f t="shared" si="3"/>
        <v>0.11294720661202204</v>
      </c>
      <c r="L69" t="e">
        <f t="shared" si="4"/>
        <v>#VALUE!</v>
      </c>
      <c r="M69" t="str">
        <f t="shared" si="5"/>
        <v>32</v>
      </c>
    </row>
    <row r="70" spans="1:13" x14ac:dyDescent="0.2">
      <c r="A70" t="s">
        <v>526</v>
      </c>
      <c r="B70">
        <v>318</v>
      </c>
      <c r="D70" s="9">
        <v>4920</v>
      </c>
      <c r="E70">
        <v>322</v>
      </c>
      <c r="F70" t="s">
        <v>249</v>
      </c>
      <c r="G70" t="s">
        <v>249</v>
      </c>
      <c r="I70">
        <v>0</v>
      </c>
      <c r="J70">
        <f t="shared" si="3"/>
        <v>0.11294720661202204</v>
      </c>
      <c r="L70" t="e">
        <f t="shared" si="4"/>
        <v>#VALUE!</v>
      </c>
      <c r="M70" t="str">
        <f t="shared" si="5"/>
        <v>32</v>
      </c>
    </row>
    <row r="71" spans="1:13" x14ac:dyDescent="0.2">
      <c r="A71" t="s">
        <v>381</v>
      </c>
      <c r="B71">
        <v>208</v>
      </c>
      <c r="D71" s="9">
        <v>4800</v>
      </c>
      <c r="E71">
        <v>320</v>
      </c>
      <c r="F71" t="s">
        <v>249</v>
      </c>
      <c r="G71" t="s">
        <v>249</v>
      </c>
      <c r="I71">
        <v>0</v>
      </c>
      <c r="J71">
        <f t="shared" si="3"/>
        <v>0.11019239669465565</v>
      </c>
      <c r="L71" t="e">
        <f t="shared" si="4"/>
        <v>#VALUE!</v>
      </c>
      <c r="M71" t="str">
        <f t="shared" si="5"/>
        <v>32</v>
      </c>
    </row>
    <row r="72" spans="1:13" x14ac:dyDescent="0.2">
      <c r="A72" t="s">
        <v>382</v>
      </c>
      <c r="B72">
        <v>209</v>
      </c>
      <c r="D72" s="9">
        <v>4800</v>
      </c>
      <c r="E72">
        <v>320</v>
      </c>
      <c r="F72" t="s">
        <v>249</v>
      </c>
      <c r="G72" t="s">
        <v>249</v>
      </c>
      <c r="I72">
        <v>0</v>
      </c>
      <c r="J72">
        <f t="shared" si="3"/>
        <v>0.11019239669465565</v>
      </c>
      <c r="L72" t="e">
        <f t="shared" si="4"/>
        <v>#VALUE!</v>
      </c>
      <c r="M72" t="str">
        <f t="shared" si="5"/>
        <v>32</v>
      </c>
    </row>
    <row r="73" spans="1:13" x14ac:dyDescent="0.2">
      <c r="A73" t="s">
        <v>383</v>
      </c>
      <c r="B73">
        <v>210</v>
      </c>
      <c r="D73" s="9">
        <v>4800</v>
      </c>
      <c r="E73">
        <v>320</v>
      </c>
      <c r="F73" t="s">
        <v>249</v>
      </c>
      <c r="G73" t="s">
        <v>249</v>
      </c>
      <c r="I73">
        <v>0</v>
      </c>
      <c r="J73">
        <f t="shared" si="3"/>
        <v>0.11019239669465565</v>
      </c>
      <c r="L73" t="e">
        <f t="shared" si="4"/>
        <v>#VALUE!</v>
      </c>
      <c r="M73" t="str">
        <f t="shared" si="5"/>
        <v>32</v>
      </c>
    </row>
    <row r="74" spans="1:13" x14ac:dyDescent="0.2">
      <c r="A74" t="s">
        <v>384</v>
      </c>
      <c r="B74">
        <v>211</v>
      </c>
      <c r="D74" s="9">
        <v>4800</v>
      </c>
      <c r="E74">
        <v>320</v>
      </c>
      <c r="F74" t="s">
        <v>249</v>
      </c>
      <c r="G74" t="s">
        <v>249</v>
      </c>
      <c r="I74">
        <v>0</v>
      </c>
      <c r="J74">
        <f t="shared" si="3"/>
        <v>0.11019239669465565</v>
      </c>
      <c r="L74" t="e">
        <f t="shared" si="4"/>
        <v>#VALUE!</v>
      </c>
      <c r="M74" t="str">
        <f t="shared" si="5"/>
        <v>32</v>
      </c>
    </row>
    <row r="75" spans="1:13" x14ac:dyDescent="0.2">
      <c r="A75" t="s">
        <v>385</v>
      </c>
      <c r="B75">
        <v>212</v>
      </c>
      <c r="D75" s="9">
        <v>4800</v>
      </c>
      <c r="E75">
        <v>320</v>
      </c>
      <c r="F75" t="s">
        <v>249</v>
      </c>
      <c r="G75" t="s">
        <v>249</v>
      </c>
      <c r="I75">
        <v>0</v>
      </c>
      <c r="J75">
        <f t="shared" si="3"/>
        <v>0.11019239669465565</v>
      </c>
      <c r="L75" t="e">
        <f t="shared" si="4"/>
        <v>#VALUE!</v>
      </c>
      <c r="M75" t="str">
        <f t="shared" si="5"/>
        <v>32</v>
      </c>
    </row>
    <row r="76" spans="1:13" x14ac:dyDescent="0.2">
      <c r="A76" t="s">
        <v>386</v>
      </c>
      <c r="B76">
        <v>213</v>
      </c>
      <c r="D76" s="9">
        <v>4800</v>
      </c>
      <c r="E76">
        <v>320</v>
      </c>
      <c r="F76" t="s">
        <v>249</v>
      </c>
      <c r="G76" t="s">
        <v>249</v>
      </c>
      <c r="I76">
        <v>0</v>
      </c>
      <c r="J76">
        <f t="shared" si="3"/>
        <v>0.11019239669465565</v>
      </c>
      <c r="L76" t="e">
        <f t="shared" si="4"/>
        <v>#VALUE!</v>
      </c>
      <c r="M76" t="str">
        <f t="shared" si="5"/>
        <v>32</v>
      </c>
    </row>
    <row r="77" spans="1:13" x14ac:dyDescent="0.2">
      <c r="A77" t="s">
        <v>387</v>
      </c>
      <c r="B77">
        <v>214</v>
      </c>
      <c r="D77" s="9">
        <v>4800</v>
      </c>
      <c r="E77">
        <v>320</v>
      </c>
      <c r="F77" t="s">
        <v>249</v>
      </c>
      <c r="G77" t="s">
        <v>249</v>
      </c>
      <c r="I77">
        <v>0</v>
      </c>
      <c r="J77">
        <f t="shared" si="3"/>
        <v>0.11019239669465565</v>
      </c>
      <c r="L77" t="e">
        <f t="shared" si="4"/>
        <v>#VALUE!</v>
      </c>
      <c r="M77" t="str">
        <f t="shared" si="5"/>
        <v>32</v>
      </c>
    </row>
    <row r="78" spans="1:13" x14ac:dyDescent="0.2">
      <c r="A78" t="s">
        <v>388</v>
      </c>
      <c r="B78">
        <v>215</v>
      </c>
      <c r="D78" s="9">
        <v>4800</v>
      </c>
      <c r="E78">
        <v>320</v>
      </c>
      <c r="F78" t="s">
        <v>249</v>
      </c>
      <c r="G78" t="s">
        <v>249</v>
      </c>
      <c r="I78">
        <v>0</v>
      </c>
      <c r="J78">
        <f t="shared" si="3"/>
        <v>0.11019239669465565</v>
      </c>
      <c r="L78" t="e">
        <f t="shared" si="4"/>
        <v>#VALUE!</v>
      </c>
      <c r="M78" t="str">
        <f t="shared" si="5"/>
        <v>32</v>
      </c>
    </row>
    <row r="79" spans="1:13" x14ac:dyDescent="0.2">
      <c r="A79" t="s">
        <v>389</v>
      </c>
      <c r="B79">
        <v>216</v>
      </c>
      <c r="D79" s="9">
        <v>4800</v>
      </c>
      <c r="E79">
        <v>320</v>
      </c>
      <c r="F79" t="s">
        <v>249</v>
      </c>
      <c r="G79" t="s">
        <v>249</v>
      </c>
      <c r="I79">
        <v>0</v>
      </c>
      <c r="J79">
        <f t="shared" si="3"/>
        <v>0.11019239669465565</v>
      </c>
      <c r="L79" t="e">
        <f t="shared" si="4"/>
        <v>#VALUE!</v>
      </c>
      <c r="M79" t="str">
        <f t="shared" si="5"/>
        <v>32</v>
      </c>
    </row>
    <row r="80" spans="1:13" x14ac:dyDescent="0.2">
      <c r="A80" t="s">
        <v>390</v>
      </c>
      <c r="B80">
        <v>217</v>
      </c>
      <c r="D80" s="9">
        <v>4800</v>
      </c>
      <c r="E80">
        <v>320</v>
      </c>
      <c r="F80" t="s">
        <v>249</v>
      </c>
      <c r="G80" t="s">
        <v>249</v>
      </c>
      <c r="I80">
        <v>0</v>
      </c>
      <c r="J80">
        <f t="shared" si="3"/>
        <v>0.11019239669465565</v>
      </c>
      <c r="L80" t="e">
        <f t="shared" si="4"/>
        <v>#VALUE!</v>
      </c>
      <c r="M80" t="str">
        <f t="shared" si="5"/>
        <v>32</v>
      </c>
    </row>
    <row r="81" spans="1:13" x14ac:dyDescent="0.2">
      <c r="A81" t="s">
        <v>391</v>
      </c>
      <c r="B81">
        <v>220</v>
      </c>
      <c r="D81" s="9">
        <v>4800</v>
      </c>
      <c r="E81">
        <v>320</v>
      </c>
      <c r="F81" t="s">
        <v>249</v>
      </c>
      <c r="G81" t="s">
        <v>249</v>
      </c>
      <c r="I81">
        <v>0</v>
      </c>
      <c r="J81">
        <f t="shared" si="3"/>
        <v>0.11019239669465565</v>
      </c>
      <c r="L81" t="e">
        <f t="shared" si="4"/>
        <v>#VALUE!</v>
      </c>
      <c r="M81" t="str">
        <f t="shared" si="5"/>
        <v>32</v>
      </c>
    </row>
    <row r="82" spans="1:13" x14ac:dyDescent="0.2">
      <c r="A82" t="s">
        <v>392</v>
      </c>
      <c r="B82">
        <v>221</v>
      </c>
      <c r="D82" s="9">
        <v>4800</v>
      </c>
      <c r="E82">
        <v>320</v>
      </c>
      <c r="F82" t="s">
        <v>249</v>
      </c>
      <c r="G82" t="s">
        <v>249</v>
      </c>
      <c r="I82">
        <v>0</v>
      </c>
      <c r="J82">
        <f t="shared" si="3"/>
        <v>0.11019239669465565</v>
      </c>
      <c r="L82" t="e">
        <f t="shared" si="4"/>
        <v>#VALUE!</v>
      </c>
      <c r="M82" t="str">
        <f t="shared" si="5"/>
        <v>32</v>
      </c>
    </row>
    <row r="83" spans="1:13" x14ac:dyDescent="0.2">
      <c r="A83" t="s">
        <v>393</v>
      </c>
      <c r="B83">
        <v>222</v>
      </c>
      <c r="D83" s="9">
        <v>4800</v>
      </c>
      <c r="E83">
        <v>320</v>
      </c>
      <c r="F83" t="s">
        <v>249</v>
      </c>
      <c r="G83" t="s">
        <v>249</v>
      </c>
      <c r="I83">
        <v>0</v>
      </c>
      <c r="J83">
        <f t="shared" si="3"/>
        <v>0.11019239669465565</v>
      </c>
      <c r="L83" t="e">
        <f t="shared" si="4"/>
        <v>#VALUE!</v>
      </c>
      <c r="M83" t="str">
        <f t="shared" si="5"/>
        <v>32</v>
      </c>
    </row>
    <row r="84" spans="1:13" x14ac:dyDescent="0.2">
      <c r="A84" t="s">
        <v>394</v>
      </c>
      <c r="B84">
        <v>223</v>
      </c>
      <c r="D84" s="9">
        <v>4800</v>
      </c>
      <c r="E84">
        <v>320</v>
      </c>
      <c r="F84" t="s">
        <v>249</v>
      </c>
      <c r="G84" t="s">
        <v>249</v>
      </c>
      <c r="I84">
        <v>0</v>
      </c>
      <c r="J84">
        <f t="shared" si="3"/>
        <v>0.11019239669465565</v>
      </c>
      <c r="L84" t="e">
        <f t="shared" si="4"/>
        <v>#VALUE!</v>
      </c>
      <c r="M84" t="str">
        <f t="shared" si="5"/>
        <v>32</v>
      </c>
    </row>
    <row r="85" spans="1:13" x14ac:dyDescent="0.2">
      <c r="A85" t="s">
        <v>395</v>
      </c>
      <c r="B85">
        <v>224</v>
      </c>
      <c r="D85" s="9">
        <v>4800</v>
      </c>
      <c r="E85">
        <v>320</v>
      </c>
      <c r="F85" t="s">
        <v>249</v>
      </c>
      <c r="G85" t="s">
        <v>249</v>
      </c>
      <c r="I85">
        <v>0</v>
      </c>
      <c r="J85">
        <f t="shared" si="3"/>
        <v>0.11019239669465565</v>
      </c>
      <c r="L85" t="e">
        <f t="shared" si="4"/>
        <v>#VALUE!</v>
      </c>
      <c r="M85" t="str">
        <f t="shared" si="5"/>
        <v>32</v>
      </c>
    </row>
    <row r="86" spans="1:13" x14ac:dyDescent="0.2">
      <c r="A86" t="s">
        <v>396</v>
      </c>
      <c r="B86">
        <v>225</v>
      </c>
      <c r="D86" s="9">
        <v>4800</v>
      </c>
      <c r="E86">
        <v>320</v>
      </c>
      <c r="F86" t="s">
        <v>249</v>
      </c>
      <c r="G86" t="s">
        <v>249</v>
      </c>
      <c r="I86">
        <v>0</v>
      </c>
      <c r="J86">
        <f t="shared" si="3"/>
        <v>0.11019239669465565</v>
      </c>
      <c r="L86" t="e">
        <f t="shared" si="4"/>
        <v>#VALUE!</v>
      </c>
      <c r="M86" t="str">
        <f t="shared" si="5"/>
        <v>32</v>
      </c>
    </row>
    <row r="87" spans="1:13" x14ac:dyDescent="0.2">
      <c r="A87" t="s">
        <v>397</v>
      </c>
      <c r="B87">
        <v>226</v>
      </c>
      <c r="D87" s="9">
        <v>4800</v>
      </c>
      <c r="E87">
        <v>320</v>
      </c>
      <c r="F87" t="s">
        <v>249</v>
      </c>
      <c r="G87" t="s">
        <v>249</v>
      </c>
      <c r="I87">
        <v>0</v>
      </c>
      <c r="J87">
        <f t="shared" si="3"/>
        <v>0.11019239669465565</v>
      </c>
      <c r="L87" t="e">
        <f t="shared" si="4"/>
        <v>#VALUE!</v>
      </c>
      <c r="M87" t="str">
        <f t="shared" si="5"/>
        <v>32</v>
      </c>
    </row>
    <row r="88" spans="1:13" x14ac:dyDescent="0.2">
      <c r="A88" t="s">
        <v>398</v>
      </c>
      <c r="B88">
        <v>227</v>
      </c>
      <c r="D88" s="9">
        <v>4800</v>
      </c>
      <c r="E88">
        <v>320</v>
      </c>
      <c r="F88" t="s">
        <v>249</v>
      </c>
      <c r="G88" t="s">
        <v>249</v>
      </c>
      <c r="I88">
        <v>0</v>
      </c>
      <c r="J88">
        <f t="shared" si="3"/>
        <v>0.11019239669465565</v>
      </c>
      <c r="L88" t="e">
        <f t="shared" si="4"/>
        <v>#VALUE!</v>
      </c>
      <c r="M88" t="str">
        <f t="shared" si="5"/>
        <v>32</v>
      </c>
    </row>
    <row r="89" spans="1:13" x14ac:dyDescent="0.2">
      <c r="A89" t="s">
        <v>399</v>
      </c>
      <c r="B89">
        <v>228</v>
      </c>
      <c r="D89" s="9">
        <v>4800</v>
      </c>
      <c r="E89">
        <v>320</v>
      </c>
      <c r="F89" t="s">
        <v>249</v>
      </c>
      <c r="G89" t="s">
        <v>249</v>
      </c>
      <c r="I89">
        <v>0</v>
      </c>
      <c r="J89">
        <f t="shared" si="3"/>
        <v>0.11019239669465565</v>
      </c>
      <c r="L89" t="e">
        <f t="shared" si="4"/>
        <v>#VALUE!</v>
      </c>
      <c r="M89" t="str">
        <f t="shared" si="5"/>
        <v>32</v>
      </c>
    </row>
    <row r="90" spans="1:13" x14ac:dyDescent="0.2">
      <c r="A90" t="s">
        <v>400</v>
      </c>
      <c r="B90">
        <v>229</v>
      </c>
      <c r="D90" s="9">
        <v>4800</v>
      </c>
      <c r="E90">
        <v>320</v>
      </c>
      <c r="F90" t="s">
        <v>249</v>
      </c>
      <c r="G90" t="s">
        <v>249</v>
      </c>
      <c r="I90">
        <v>0</v>
      </c>
      <c r="J90">
        <f t="shared" si="3"/>
        <v>0.11019239669465565</v>
      </c>
      <c r="L90" t="e">
        <f t="shared" si="4"/>
        <v>#VALUE!</v>
      </c>
      <c r="M90" t="str">
        <f t="shared" si="5"/>
        <v>32</v>
      </c>
    </row>
    <row r="91" spans="1:13" x14ac:dyDescent="0.2">
      <c r="A91" t="s">
        <v>401</v>
      </c>
      <c r="B91">
        <v>230</v>
      </c>
      <c r="D91" s="9">
        <v>4800</v>
      </c>
      <c r="E91">
        <v>320</v>
      </c>
      <c r="F91" t="s">
        <v>249</v>
      </c>
      <c r="G91" t="s">
        <v>249</v>
      </c>
      <c r="I91">
        <v>0</v>
      </c>
      <c r="J91">
        <f t="shared" si="3"/>
        <v>0.11019239669465565</v>
      </c>
      <c r="L91" t="e">
        <f t="shared" si="4"/>
        <v>#VALUE!</v>
      </c>
      <c r="M91" t="str">
        <f t="shared" si="5"/>
        <v>32</v>
      </c>
    </row>
    <row r="92" spans="1:13" x14ac:dyDescent="0.2">
      <c r="A92" t="s">
        <v>402</v>
      </c>
      <c r="B92">
        <v>231</v>
      </c>
      <c r="D92" s="9">
        <v>4800</v>
      </c>
      <c r="E92">
        <v>320</v>
      </c>
      <c r="F92" t="s">
        <v>249</v>
      </c>
      <c r="G92" t="s">
        <v>249</v>
      </c>
      <c r="I92">
        <v>0</v>
      </c>
      <c r="J92">
        <f t="shared" si="3"/>
        <v>0.11019239669465565</v>
      </c>
      <c r="L92" t="e">
        <f t="shared" si="4"/>
        <v>#VALUE!</v>
      </c>
      <c r="M92" t="str">
        <f t="shared" si="5"/>
        <v>32</v>
      </c>
    </row>
    <row r="93" spans="1:13" x14ac:dyDescent="0.2">
      <c r="A93" t="s">
        <v>403</v>
      </c>
      <c r="B93">
        <v>232</v>
      </c>
      <c r="D93" s="9">
        <v>4800</v>
      </c>
      <c r="E93">
        <v>320</v>
      </c>
      <c r="F93" t="s">
        <v>249</v>
      </c>
      <c r="G93" t="s">
        <v>249</v>
      </c>
      <c r="I93">
        <v>0</v>
      </c>
      <c r="J93">
        <f t="shared" si="3"/>
        <v>0.11019239669465565</v>
      </c>
      <c r="L93" t="e">
        <f t="shared" si="4"/>
        <v>#VALUE!</v>
      </c>
      <c r="M93" t="str">
        <f t="shared" si="5"/>
        <v>32</v>
      </c>
    </row>
    <row r="94" spans="1:13" x14ac:dyDescent="0.2">
      <c r="A94" t="s">
        <v>404</v>
      </c>
      <c r="B94">
        <v>233</v>
      </c>
      <c r="D94" s="9">
        <v>4800</v>
      </c>
      <c r="E94">
        <v>320</v>
      </c>
      <c r="F94" t="s">
        <v>249</v>
      </c>
      <c r="G94" t="s">
        <v>249</v>
      </c>
      <c r="I94">
        <v>0</v>
      </c>
      <c r="J94">
        <f t="shared" si="3"/>
        <v>0.11019239669465565</v>
      </c>
      <c r="L94" t="e">
        <f t="shared" si="4"/>
        <v>#VALUE!</v>
      </c>
      <c r="M94" t="str">
        <f t="shared" si="5"/>
        <v>32</v>
      </c>
    </row>
    <row r="95" spans="1:13" x14ac:dyDescent="0.2">
      <c r="A95" t="s">
        <v>405</v>
      </c>
      <c r="B95">
        <v>234</v>
      </c>
      <c r="D95" s="9">
        <v>4800</v>
      </c>
      <c r="E95">
        <v>320</v>
      </c>
      <c r="F95" t="s">
        <v>249</v>
      </c>
      <c r="G95" t="s">
        <v>249</v>
      </c>
      <c r="I95">
        <v>0</v>
      </c>
      <c r="J95">
        <f t="shared" si="3"/>
        <v>0.11019239669465565</v>
      </c>
      <c r="L95" t="e">
        <f t="shared" si="4"/>
        <v>#VALUE!</v>
      </c>
      <c r="M95" t="str">
        <f t="shared" si="5"/>
        <v>32</v>
      </c>
    </row>
    <row r="96" spans="1:13" x14ac:dyDescent="0.2">
      <c r="A96" t="s">
        <v>406</v>
      </c>
      <c r="B96">
        <v>235</v>
      </c>
      <c r="D96" s="9">
        <v>4800</v>
      </c>
      <c r="E96">
        <v>320</v>
      </c>
      <c r="F96" t="s">
        <v>249</v>
      </c>
      <c r="G96" t="s">
        <v>249</v>
      </c>
      <c r="I96">
        <v>0</v>
      </c>
      <c r="J96">
        <f t="shared" si="3"/>
        <v>0.11019239669465565</v>
      </c>
      <c r="L96" t="e">
        <f t="shared" si="4"/>
        <v>#VALUE!</v>
      </c>
      <c r="M96" t="str">
        <f t="shared" si="5"/>
        <v>32</v>
      </c>
    </row>
    <row r="97" spans="1:13" x14ac:dyDescent="0.2">
      <c r="A97" t="s">
        <v>407</v>
      </c>
      <c r="B97">
        <v>411</v>
      </c>
      <c r="D97" s="9">
        <v>4800</v>
      </c>
      <c r="E97">
        <v>320</v>
      </c>
      <c r="F97" t="s">
        <v>249</v>
      </c>
      <c r="G97" t="s">
        <v>249</v>
      </c>
      <c r="I97">
        <v>0</v>
      </c>
      <c r="J97">
        <f t="shared" si="3"/>
        <v>0.11019239669465565</v>
      </c>
      <c r="L97" t="e">
        <f t="shared" si="4"/>
        <v>#VALUE!</v>
      </c>
      <c r="M97" t="str">
        <f t="shared" si="5"/>
        <v>32</v>
      </c>
    </row>
    <row r="98" spans="1:13" x14ac:dyDescent="0.2">
      <c r="A98" t="s">
        <v>408</v>
      </c>
      <c r="B98">
        <v>412</v>
      </c>
      <c r="D98" s="9">
        <v>4800</v>
      </c>
      <c r="E98">
        <v>320</v>
      </c>
      <c r="F98" t="s">
        <v>249</v>
      </c>
      <c r="G98" t="s">
        <v>249</v>
      </c>
      <c r="I98">
        <v>0</v>
      </c>
      <c r="J98">
        <f t="shared" si="3"/>
        <v>0.11019239669465565</v>
      </c>
      <c r="L98" t="e">
        <f t="shared" si="4"/>
        <v>#VALUE!</v>
      </c>
      <c r="M98" t="str">
        <f t="shared" si="5"/>
        <v>32</v>
      </c>
    </row>
    <row r="99" spans="1:13" x14ac:dyDescent="0.2">
      <c r="A99" t="s">
        <v>409</v>
      </c>
      <c r="B99">
        <v>413</v>
      </c>
      <c r="D99" s="9">
        <v>4800</v>
      </c>
      <c r="E99">
        <v>320</v>
      </c>
      <c r="F99" t="s">
        <v>249</v>
      </c>
      <c r="G99" t="s">
        <v>249</v>
      </c>
      <c r="I99">
        <v>0</v>
      </c>
      <c r="J99">
        <f t="shared" si="3"/>
        <v>0.11019239669465565</v>
      </c>
      <c r="L99" t="e">
        <f t="shared" si="4"/>
        <v>#VALUE!</v>
      </c>
      <c r="M99" t="str">
        <f t="shared" si="5"/>
        <v>32</v>
      </c>
    </row>
    <row r="100" spans="1:13" x14ac:dyDescent="0.2">
      <c r="A100" t="s">
        <v>410</v>
      </c>
      <c r="B100">
        <v>414</v>
      </c>
      <c r="D100" s="9">
        <v>4800</v>
      </c>
      <c r="E100">
        <v>320</v>
      </c>
      <c r="F100" t="s">
        <v>249</v>
      </c>
      <c r="G100" t="s">
        <v>249</v>
      </c>
      <c r="I100">
        <v>0</v>
      </c>
      <c r="J100">
        <f t="shared" si="3"/>
        <v>0.11019239669465565</v>
      </c>
      <c r="L100" t="e">
        <f t="shared" si="4"/>
        <v>#VALUE!</v>
      </c>
      <c r="M100" t="str">
        <f t="shared" si="5"/>
        <v>32</v>
      </c>
    </row>
    <row r="101" spans="1:13" x14ac:dyDescent="0.2">
      <c r="A101" t="s">
        <v>411</v>
      </c>
      <c r="B101">
        <v>415</v>
      </c>
      <c r="D101" s="9">
        <v>4800</v>
      </c>
      <c r="E101">
        <v>320</v>
      </c>
      <c r="F101" t="s">
        <v>249</v>
      </c>
      <c r="G101" t="s">
        <v>249</v>
      </c>
      <c r="I101">
        <v>0</v>
      </c>
      <c r="J101">
        <f t="shared" si="3"/>
        <v>0.11019239669465565</v>
      </c>
      <c r="L101" t="e">
        <f t="shared" si="4"/>
        <v>#VALUE!</v>
      </c>
      <c r="M101" t="str">
        <f t="shared" si="5"/>
        <v>32</v>
      </c>
    </row>
    <row r="102" spans="1:13" x14ac:dyDescent="0.2">
      <c r="A102" t="s">
        <v>412</v>
      </c>
      <c r="B102">
        <v>416</v>
      </c>
      <c r="D102" s="9">
        <v>4800</v>
      </c>
      <c r="E102">
        <v>320</v>
      </c>
      <c r="F102" t="s">
        <v>249</v>
      </c>
      <c r="G102" t="s">
        <v>249</v>
      </c>
      <c r="I102">
        <v>0</v>
      </c>
      <c r="J102">
        <f t="shared" si="3"/>
        <v>0.11019239669465565</v>
      </c>
      <c r="L102" t="e">
        <f t="shared" si="4"/>
        <v>#VALUE!</v>
      </c>
      <c r="M102" t="str">
        <f t="shared" si="5"/>
        <v>32</v>
      </c>
    </row>
    <row r="103" spans="1:13" x14ac:dyDescent="0.2">
      <c r="A103" t="s">
        <v>413</v>
      </c>
      <c r="B103">
        <v>417</v>
      </c>
      <c r="D103" s="9">
        <v>4800</v>
      </c>
      <c r="E103">
        <v>320</v>
      </c>
      <c r="F103" t="s">
        <v>249</v>
      </c>
      <c r="G103" t="s">
        <v>249</v>
      </c>
      <c r="I103">
        <v>0</v>
      </c>
      <c r="J103">
        <f t="shared" si="3"/>
        <v>0.11019239669465565</v>
      </c>
      <c r="L103" t="e">
        <f t="shared" si="4"/>
        <v>#VALUE!</v>
      </c>
      <c r="M103" t="str">
        <f t="shared" si="5"/>
        <v>32</v>
      </c>
    </row>
    <row r="104" spans="1:13" x14ac:dyDescent="0.2">
      <c r="A104" t="s">
        <v>414</v>
      </c>
      <c r="B104">
        <v>418</v>
      </c>
      <c r="D104" s="9">
        <v>4800</v>
      </c>
      <c r="E104">
        <v>320</v>
      </c>
      <c r="F104" t="s">
        <v>249</v>
      </c>
      <c r="G104" t="s">
        <v>249</v>
      </c>
      <c r="I104">
        <v>0</v>
      </c>
      <c r="J104">
        <f t="shared" si="3"/>
        <v>0.11019239669465565</v>
      </c>
      <c r="L104" t="e">
        <f t="shared" si="4"/>
        <v>#VALUE!</v>
      </c>
      <c r="M104" t="str">
        <f t="shared" si="5"/>
        <v>32</v>
      </c>
    </row>
    <row r="105" spans="1:13" x14ac:dyDescent="0.2">
      <c r="A105" t="s">
        <v>415</v>
      </c>
      <c r="B105">
        <v>419</v>
      </c>
      <c r="D105" s="9">
        <v>4800</v>
      </c>
      <c r="E105">
        <v>320</v>
      </c>
      <c r="F105" t="s">
        <v>249</v>
      </c>
      <c r="G105" t="s">
        <v>249</v>
      </c>
      <c r="I105">
        <v>0</v>
      </c>
      <c r="J105">
        <f t="shared" si="3"/>
        <v>0.11019239669465565</v>
      </c>
      <c r="L105" t="e">
        <f t="shared" si="4"/>
        <v>#VALUE!</v>
      </c>
      <c r="M105" t="str">
        <f t="shared" si="5"/>
        <v>32</v>
      </c>
    </row>
    <row r="106" spans="1:13" x14ac:dyDescent="0.2">
      <c r="A106" t="s">
        <v>416</v>
      </c>
      <c r="B106">
        <v>422</v>
      </c>
      <c r="D106" s="9">
        <v>4800</v>
      </c>
      <c r="E106">
        <v>320</v>
      </c>
      <c r="F106" t="s">
        <v>249</v>
      </c>
      <c r="G106" t="s">
        <v>249</v>
      </c>
      <c r="I106">
        <v>0</v>
      </c>
      <c r="J106">
        <f t="shared" si="3"/>
        <v>0.11019239669465565</v>
      </c>
      <c r="L106" t="e">
        <f t="shared" si="4"/>
        <v>#VALUE!</v>
      </c>
      <c r="M106" t="str">
        <f t="shared" si="5"/>
        <v>32</v>
      </c>
    </row>
    <row r="107" spans="1:13" x14ac:dyDescent="0.2">
      <c r="A107" t="s">
        <v>417</v>
      </c>
      <c r="B107">
        <v>423</v>
      </c>
      <c r="D107" s="9">
        <v>4800</v>
      </c>
      <c r="E107">
        <v>320</v>
      </c>
      <c r="F107" t="s">
        <v>249</v>
      </c>
      <c r="G107" t="s">
        <v>249</v>
      </c>
      <c r="I107">
        <v>0</v>
      </c>
      <c r="J107">
        <f t="shared" si="3"/>
        <v>0.11019239669465565</v>
      </c>
      <c r="L107" t="e">
        <f t="shared" si="4"/>
        <v>#VALUE!</v>
      </c>
      <c r="M107" t="str">
        <f t="shared" si="5"/>
        <v>32</v>
      </c>
    </row>
    <row r="108" spans="1:13" x14ac:dyDescent="0.2">
      <c r="A108" t="s">
        <v>418</v>
      </c>
      <c r="B108">
        <v>424</v>
      </c>
      <c r="D108" s="9">
        <v>4800</v>
      </c>
      <c r="E108">
        <v>320</v>
      </c>
      <c r="F108" t="s">
        <v>249</v>
      </c>
      <c r="G108" t="s">
        <v>249</v>
      </c>
      <c r="I108">
        <v>0</v>
      </c>
      <c r="J108">
        <f t="shared" si="3"/>
        <v>0.11019239669465565</v>
      </c>
      <c r="L108" t="e">
        <f t="shared" si="4"/>
        <v>#VALUE!</v>
      </c>
      <c r="M108" t="str">
        <f t="shared" si="5"/>
        <v>32</v>
      </c>
    </row>
    <row r="109" spans="1:13" x14ac:dyDescent="0.2">
      <c r="A109" t="s">
        <v>419</v>
      </c>
      <c r="B109">
        <v>425</v>
      </c>
      <c r="D109" s="9">
        <v>4800</v>
      </c>
      <c r="E109">
        <v>320</v>
      </c>
      <c r="F109" t="s">
        <v>249</v>
      </c>
      <c r="G109" t="s">
        <v>249</v>
      </c>
      <c r="I109">
        <v>0</v>
      </c>
      <c r="J109">
        <f t="shared" si="3"/>
        <v>0.11019239669465565</v>
      </c>
      <c r="L109" t="e">
        <f t="shared" si="4"/>
        <v>#VALUE!</v>
      </c>
      <c r="M109" t="str">
        <f t="shared" si="5"/>
        <v>32</v>
      </c>
    </row>
    <row r="110" spans="1:13" x14ac:dyDescent="0.2">
      <c r="A110" t="s">
        <v>420</v>
      </c>
      <c r="B110">
        <v>426</v>
      </c>
      <c r="D110" s="9">
        <v>4800</v>
      </c>
      <c r="E110">
        <v>320</v>
      </c>
      <c r="F110" t="s">
        <v>249</v>
      </c>
      <c r="G110" t="s">
        <v>249</v>
      </c>
      <c r="I110">
        <v>0</v>
      </c>
      <c r="J110">
        <f t="shared" si="3"/>
        <v>0.11019239669465565</v>
      </c>
      <c r="L110" t="e">
        <f t="shared" si="4"/>
        <v>#VALUE!</v>
      </c>
      <c r="M110" t="str">
        <f t="shared" si="5"/>
        <v>32</v>
      </c>
    </row>
    <row r="111" spans="1:13" x14ac:dyDescent="0.2">
      <c r="A111" t="s">
        <v>421</v>
      </c>
      <c r="B111">
        <v>427</v>
      </c>
      <c r="D111" s="9">
        <v>4800</v>
      </c>
      <c r="E111">
        <v>320</v>
      </c>
      <c r="F111" t="s">
        <v>249</v>
      </c>
      <c r="G111" t="s">
        <v>249</v>
      </c>
      <c r="I111">
        <v>0</v>
      </c>
      <c r="J111">
        <f t="shared" si="3"/>
        <v>0.11019239669465565</v>
      </c>
      <c r="L111" t="e">
        <f t="shared" si="4"/>
        <v>#VALUE!</v>
      </c>
      <c r="M111" t="str">
        <f t="shared" si="5"/>
        <v>32</v>
      </c>
    </row>
    <row r="112" spans="1:13" x14ac:dyDescent="0.2">
      <c r="A112" t="s">
        <v>422</v>
      </c>
      <c r="B112">
        <v>428</v>
      </c>
      <c r="D112" s="9">
        <v>4800</v>
      </c>
      <c r="E112">
        <v>320</v>
      </c>
      <c r="F112" t="s">
        <v>249</v>
      </c>
      <c r="G112" t="s">
        <v>249</v>
      </c>
      <c r="I112">
        <v>0</v>
      </c>
      <c r="J112">
        <f t="shared" si="3"/>
        <v>0.11019239669465565</v>
      </c>
      <c r="L112" t="e">
        <f t="shared" si="4"/>
        <v>#VALUE!</v>
      </c>
      <c r="M112" t="str">
        <f t="shared" si="5"/>
        <v>32</v>
      </c>
    </row>
    <row r="113" spans="1:13" x14ac:dyDescent="0.2">
      <c r="A113" t="s">
        <v>423</v>
      </c>
      <c r="B113">
        <v>429</v>
      </c>
      <c r="D113" s="9">
        <v>4800</v>
      </c>
      <c r="E113">
        <v>320</v>
      </c>
      <c r="F113" t="s">
        <v>249</v>
      </c>
      <c r="G113" t="s">
        <v>249</v>
      </c>
      <c r="I113">
        <v>0</v>
      </c>
      <c r="J113">
        <f t="shared" si="3"/>
        <v>0.11019239669465565</v>
      </c>
      <c r="L113" t="e">
        <f t="shared" si="4"/>
        <v>#VALUE!</v>
      </c>
      <c r="M113" t="str">
        <f t="shared" si="5"/>
        <v>32</v>
      </c>
    </row>
    <row r="114" spans="1:13" x14ac:dyDescent="0.2">
      <c r="A114" t="s">
        <v>424</v>
      </c>
      <c r="B114">
        <v>430</v>
      </c>
      <c r="D114" s="9">
        <v>4800</v>
      </c>
      <c r="E114">
        <v>320</v>
      </c>
      <c r="F114" t="s">
        <v>249</v>
      </c>
      <c r="G114" t="s">
        <v>249</v>
      </c>
      <c r="I114">
        <v>0</v>
      </c>
      <c r="J114">
        <f t="shared" si="3"/>
        <v>0.11019239669465565</v>
      </c>
      <c r="L114" t="e">
        <f t="shared" si="4"/>
        <v>#VALUE!</v>
      </c>
      <c r="M114" t="str">
        <f t="shared" si="5"/>
        <v>32</v>
      </c>
    </row>
    <row r="115" spans="1:13" x14ac:dyDescent="0.2">
      <c r="A115" t="s">
        <v>425</v>
      </c>
      <c r="B115">
        <v>431</v>
      </c>
      <c r="D115" s="9">
        <v>4800</v>
      </c>
      <c r="E115">
        <v>320</v>
      </c>
      <c r="F115" t="s">
        <v>249</v>
      </c>
      <c r="G115" t="s">
        <v>249</v>
      </c>
      <c r="I115">
        <v>0</v>
      </c>
      <c r="J115">
        <f t="shared" si="3"/>
        <v>0.11019239669465565</v>
      </c>
      <c r="L115" t="e">
        <f t="shared" si="4"/>
        <v>#VALUE!</v>
      </c>
      <c r="M115" t="str">
        <f t="shared" si="5"/>
        <v>32</v>
      </c>
    </row>
    <row r="116" spans="1:13" x14ac:dyDescent="0.2">
      <c r="A116" t="s">
        <v>426</v>
      </c>
      <c r="B116">
        <v>432</v>
      </c>
      <c r="D116" s="9">
        <v>4800</v>
      </c>
      <c r="E116">
        <v>320</v>
      </c>
      <c r="F116" t="s">
        <v>249</v>
      </c>
      <c r="G116" t="s">
        <v>249</v>
      </c>
      <c r="I116">
        <v>0</v>
      </c>
      <c r="J116">
        <f t="shared" si="3"/>
        <v>0.11019239669465565</v>
      </c>
      <c r="L116" t="e">
        <f t="shared" si="4"/>
        <v>#VALUE!</v>
      </c>
      <c r="M116" t="str">
        <f t="shared" si="5"/>
        <v>32</v>
      </c>
    </row>
    <row r="117" spans="1:13" x14ac:dyDescent="0.2">
      <c r="A117" t="s">
        <v>427</v>
      </c>
      <c r="B117">
        <v>433</v>
      </c>
      <c r="D117" s="9">
        <v>4800</v>
      </c>
      <c r="E117">
        <v>320</v>
      </c>
      <c r="F117" t="s">
        <v>249</v>
      </c>
      <c r="G117" t="s">
        <v>249</v>
      </c>
      <c r="I117">
        <v>0</v>
      </c>
      <c r="J117">
        <f t="shared" si="3"/>
        <v>0.11019239669465565</v>
      </c>
      <c r="L117" t="e">
        <f t="shared" si="4"/>
        <v>#VALUE!</v>
      </c>
      <c r="M117" t="str">
        <f t="shared" si="5"/>
        <v>32</v>
      </c>
    </row>
    <row r="118" spans="1:13" x14ac:dyDescent="0.2">
      <c r="A118" t="s">
        <v>428</v>
      </c>
      <c r="B118">
        <v>434</v>
      </c>
      <c r="D118" s="9">
        <v>4800</v>
      </c>
      <c r="E118">
        <v>320</v>
      </c>
      <c r="F118" t="s">
        <v>249</v>
      </c>
      <c r="G118" t="s">
        <v>249</v>
      </c>
      <c r="I118">
        <v>0</v>
      </c>
      <c r="J118">
        <f t="shared" si="3"/>
        <v>0.11019239669465565</v>
      </c>
      <c r="L118" t="e">
        <f t="shared" si="4"/>
        <v>#VALUE!</v>
      </c>
      <c r="M118" t="str">
        <f t="shared" si="5"/>
        <v>32</v>
      </c>
    </row>
    <row r="119" spans="1:13" x14ac:dyDescent="0.2">
      <c r="A119" t="s">
        <v>429</v>
      </c>
      <c r="B119">
        <v>435</v>
      </c>
      <c r="D119" s="9">
        <v>4800</v>
      </c>
      <c r="E119">
        <v>320</v>
      </c>
      <c r="F119" t="s">
        <v>249</v>
      </c>
      <c r="G119" t="s">
        <v>249</v>
      </c>
      <c r="I119">
        <v>0</v>
      </c>
      <c r="J119">
        <f t="shared" si="3"/>
        <v>0.11019239669465565</v>
      </c>
      <c r="L119" t="e">
        <f t="shared" si="4"/>
        <v>#VALUE!</v>
      </c>
      <c r="M119" t="str">
        <f t="shared" si="5"/>
        <v>32</v>
      </c>
    </row>
    <row r="120" spans="1:13" x14ac:dyDescent="0.2">
      <c r="A120" t="s">
        <v>430</v>
      </c>
      <c r="B120">
        <v>436</v>
      </c>
      <c r="D120" s="9">
        <v>4800</v>
      </c>
      <c r="E120">
        <v>320</v>
      </c>
      <c r="F120" t="s">
        <v>249</v>
      </c>
      <c r="G120" t="s">
        <v>249</v>
      </c>
      <c r="I120">
        <v>0</v>
      </c>
      <c r="J120">
        <f t="shared" si="3"/>
        <v>0.11019239669465565</v>
      </c>
      <c r="L120" t="e">
        <f t="shared" si="4"/>
        <v>#VALUE!</v>
      </c>
      <c r="M120" t="str">
        <f t="shared" si="5"/>
        <v>32</v>
      </c>
    </row>
    <row r="121" spans="1:13" x14ac:dyDescent="0.2">
      <c r="A121" t="s">
        <v>431</v>
      </c>
      <c r="B121">
        <v>437</v>
      </c>
      <c r="D121" s="9">
        <v>4800</v>
      </c>
      <c r="E121">
        <v>320</v>
      </c>
      <c r="F121" t="s">
        <v>249</v>
      </c>
      <c r="G121" t="s">
        <v>249</v>
      </c>
      <c r="I121">
        <v>0</v>
      </c>
      <c r="J121">
        <f t="shared" si="3"/>
        <v>0.11019239669465565</v>
      </c>
      <c r="L121" t="e">
        <f t="shared" si="4"/>
        <v>#VALUE!</v>
      </c>
      <c r="M121" t="str">
        <f t="shared" si="5"/>
        <v>32</v>
      </c>
    </row>
    <row r="122" spans="1:13" x14ac:dyDescent="0.2">
      <c r="A122" t="s">
        <v>432</v>
      </c>
      <c r="B122">
        <v>438</v>
      </c>
      <c r="D122" s="9">
        <v>4800</v>
      </c>
      <c r="E122">
        <v>320</v>
      </c>
      <c r="F122" t="s">
        <v>249</v>
      </c>
      <c r="G122" t="s">
        <v>249</v>
      </c>
      <c r="I122">
        <v>0</v>
      </c>
      <c r="J122">
        <f t="shared" si="3"/>
        <v>0.11019239669465565</v>
      </c>
      <c r="L122" t="e">
        <f t="shared" si="4"/>
        <v>#VALUE!</v>
      </c>
      <c r="M122" t="str">
        <f t="shared" si="5"/>
        <v>32</v>
      </c>
    </row>
    <row r="123" spans="1:13" x14ac:dyDescent="0.2">
      <c r="A123" t="s">
        <v>433</v>
      </c>
      <c r="B123">
        <v>439</v>
      </c>
      <c r="D123" s="9">
        <v>4800</v>
      </c>
      <c r="E123">
        <v>320</v>
      </c>
      <c r="F123" t="s">
        <v>249</v>
      </c>
      <c r="G123" t="s">
        <v>249</v>
      </c>
      <c r="I123">
        <v>0</v>
      </c>
      <c r="J123">
        <f t="shared" si="3"/>
        <v>0.11019239669465565</v>
      </c>
      <c r="L123" t="e">
        <f t="shared" si="4"/>
        <v>#VALUE!</v>
      </c>
      <c r="M123" t="str">
        <f t="shared" si="5"/>
        <v>32</v>
      </c>
    </row>
    <row r="124" spans="1:13" x14ac:dyDescent="0.2">
      <c r="A124" t="s">
        <v>434</v>
      </c>
      <c r="B124">
        <v>807</v>
      </c>
      <c r="D124" s="9">
        <v>4800</v>
      </c>
      <c r="E124">
        <v>320</v>
      </c>
      <c r="F124" t="s">
        <v>249</v>
      </c>
      <c r="G124" t="s">
        <v>249</v>
      </c>
      <c r="I124">
        <v>0</v>
      </c>
      <c r="J124">
        <f t="shared" si="3"/>
        <v>0.11019239669465565</v>
      </c>
      <c r="L124" t="e">
        <f t="shared" si="4"/>
        <v>#VALUE!</v>
      </c>
      <c r="M124" t="str">
        <f t="shared" si="5"/>
        <v>32</v>
      </c>
    </row>
    <row r="125" spans="1:13" x14ac:dyDescent="0.2">
      <c r="A125" t="s">
        <v>435</v>
      </c>
      <c r="B125">
        <v>808</v>
      </c>
      <c r="D125" s="9">
        <v>4800</v>
      </c>
      <c r="E125">
        <v>320</v>
      </c>
      <c r="F125" t="s">
        <v>249</v>
      </c>
      <c r="G125" t="s">
        <v>249</v>
      </c>
      <c r="I125">
        <v>0</v>
      </c>
      <c r="J125">
        <f t="shared" si="3"/>
        <v>0.11019239669465565</v>
      </c>
      <c r="L125" t="e">
        <f t="shared" si="4"/>
        <v>#VALUE!</v>
      </c>
      <c r="M125" t="str">
        <f t="shared" si="5"/>
        <v>32</v>
      </c>
    </row>
    <row r="126" spans="1:13" x14ac:dyDescent="0.2">
      <c r="A126" t="s">
        <v>436</v>
      </c>
      <c r="B126">
        <v>809</v>
      </c>
      <c r="D126" s="9">
        <v>4800</v>
      </c>
      <c r="E126">
        <v>320</v>
      </c>
      <c r="F126" t="s">
        <v>249</v>
      </c>
      <c r="G126" t="s">
        <v>249</v>
      </c>
      <c r="I126">
        <v>0</v>
      </c>
      <c r="J126">
        <f t="shared" si="3"/>
        <v>0.11019239669465565</v>
      </c>
      <c r="L126" t="e">
        <f t="shared" si="4"/>
        <v>#VALUE!</v>
      </c>
      <c r="M126" t="str">
        <f t="shared" si="5"/>
        <v>32</v>
      </c>
    </row>
    <row r="127" spans="1:13" x14ac:dyDescent="0.2">
      <c r="A127" t="s">
        <v>437</v>
      </c>
      <c r="B127">
        <v>810</v>
      </c>
      <c r="D127" s="9">
        <v>4800</v>
      </c>
      <c r="E127">
        <v>320</v>
      </c>
      <c r="F127" t="s">
        <v>249</v>
      </c>
      <c r="G127" t="s">
        <v>249</v>
      </c>
      <c r="I127">
        <v>0</v>
      </c>
      <c r="J127">
        <f t="shared" si="3"/>
        <v>0.11019239669465565</v>
      </c>
      <c r="L127" t="e">
        <f t="shared" si="4"/>
        <v>#VALUE!</v>
      </c>
      <c r="M127" t="str">
        <f t="shared" si="5"/>
        <v>32</v>
      </c>
    </row>
    <row r="128" spans="1:13" x14ac:dyDescent="0.2">
      <c r="A128" t="s">
        <v>438</v>
      </c>
      <c r="B128">
        <v>811</v>
      </c>
      <c r="D128" s="9">
        <v>4800</v>
      </c>
      <c r="E128">
        <v>320</v>
      </c>
      <c r="F128" t="s">
        <v>249</v>
      </c>
      <c r="G128" t="s">
        <v>249</v>
      </c>
      <c r="I128">
        <v>0</v>
      </c>
      <c r="J128">
        <f t="shared" si="3"/>
        <v>0.11019239669465565</v>
      </c>
      <c r="L128" t="e">
        <f t="shared" si="4"/>
        <v>#VALUE!</v>
      </c>
      <c r="M128" t="str">
        <f t="shared" si="5"/>
        <v>32</v>
      </c>
    </row>
    <row r="129" spans="1:13" x14ac:dyDescent="0.2">
      <c r="A129" t="s">
        <v>439</v>
      </c>
      <c r="B129">
        <v>902</v>
      </c>
      <c r="D129" s="9">
        <v>4800</v>
      </c>
      <c r="E129">
        <v>320</v>
      </c>
      <c r="F129" t="s">
        <v>249</v>
      </c>
      <c r="G129" t="s">
        <v>249</v>
      </c>
      <c r="I129">
        <v>0</v>
      </c>
      <c r="J129">
        <f t="shared" si="3"/>
        <v>0.11019239669465565</v>
      </c>
      <c r="L129" t="e">
        <f t="shared" si="4"/>
        <v>#VALUE!</v>
      </c>
      <c r="M129" t="str">
        <f t="shared" si="5"/>
        <v>32</v>
      </c>
    </row>
    <row r="130" spans="1:13" x14ac:dyDescent="0.2">
      <c r="A130" t="s">
        <v>440</v>
      </c>
      <c r="B130">
        <v>903</v>
      </c>
      <c r="D130" s="9">
        <v>4800</v>
      </c>
      <c r="E130">
        <v>320</v>
      </c>
      <c r="F130" t="s">
        <v>249</v>
      </c>
      <c r="G130" t="s">
        <v>249</v>
      </c>
      <c r="I130">
        <v>0</v>
      </c>
      <c r="J130">
        <f t="shared" ref="J130:J193" si="6">CONVERT(D130,"ft^2","us_acre")</f>
        <v>0.11019239669465565</v>
      </c>
      <c r="L130" t="e">
        <f t="shared" si="4"/>
        <v>#VALUE!</v>
      </c>
      <c r="M130" t="str">
        <f t="shared" si="5"/>
        <v>32</v>
      </c>
    </row>
    <row r="131" spans="1:13" x14ac:dyDescent="0.2">
      <c r="A131" t="s">
        <v>441</v>
      </c>
      <c r="B131">
        <v>904</v>
      </c>
      <c r="D131" s="9">
        <v>4800</v>
      </c>
      <c r="E131">
        <v>320</v>
      </c>
      <c r="F131" t="s">
        <v>249</v>
      </c>
      <c r="G131" t="s">
        <v>249</v>
      </c>
      <c r="I131">
        <v>0</v>
      </c>
      <c r="J131">
        <f t="shared" si="6"/>
        <v>0.11019239669465565</v>
      </c>
      <c r="L131" t="e">
        <f t="shared" ref="L131:L194" si="7">LEFT(D131,LEN(D131)-8)</f>
        <v>#VALUE!</v>
      </c>
      <c r="M131" t="str">
        <f t="shared" ref="M131:M194" si="8">LEFT(E131,LEN(E131)-1)</f>
        <v>32</v>
      </c>
    </row>
    <row r="132" spans="1:13" x14ac:dyDescent="0.2">
      <c r="A132" t="s">
        <v>442</v>
      </c>
      <c r="B132">
        <v>905</v>
      </c>
      <c r="D132" s="9">
        <v>4800</v>
      </c>
      <c r="E132">
        <v>320</v>
      </c>
      <c r="F132" t="s">
        <v>249</v>
      </c>
      <c r="G132" t="s">
        <v>249</v>
      </c>
      <c r="I132">
        <v>0</v>
      </c>
      <c r="J132">
        <f t="shared" si="6"/>
        <v>0.11019239669465565</v>
      </c>
      <c r="L132" t="e">
        <f t="shared" si="7"/>
        <v>#VALUE!</v>
      </c>
      <c r="M132" t="str">
        <f t="shared" si="8"/>
        <v>32</v>
      </c>
    </row>
    <row r="133" spans="1:13" x14ac:dyDescent="0.2">
      <c r="A133" t="s">
        <v>443</v>
      </c>
      <c r="B133">
        <v>906</v>
      </c>
      <c r="D133" s="9">
        <v>4800</v>
      </c>
      <c r="E133">
        <v>320</v>
      </c>
      <c r="F133" t="s">
        <v>249</v>
      </c>
      <c r="G133" t="s">
        <v>249</v>
      </c>
      <c r="I133">
        <v>0</v>
      </c>
      <c r="J133">
        <f t="shared" si="6"/>
        <v>0.11019239669465565</v>
      </c>
      <c r="L133" t="e">
        <f t="shared" si="7"/>
        <v>#VALUE!</v>
      </c>
      <c r="M133" t="str">
        <f t="shared" si="8"/>
        <v>32</v>
      </c>
    </row>
    <row r="134" spans="1:13" x14ac:dyDescent="0.2">
      <c r="A134" t="s">
        <v>444</v>
      </c>
      <c r="B134">
        <v>907</v>
      </c>
      <c r="D134" s="9">
        <v>4800</v>
      </c>
      <c r="E134">
        <v>320</v>
      </c>
      <c r="F134" t="s">
        <v>249</v>
      </c>
      <c r="G134" t="s">
        <v>249</v>
      </c>
      <c r="I134">
        <v>0</v>
      </c>
      <c r="J134">
        <f t="shared" si="6"/>
        <v>0.11019239669465565</v>
      </c>
      <c r="L134" t="e">
        <f t="shared" si="7"/>
        <v>#VALUE!</v>
      </c>
      <c r="M134" t="str">
        <f t="shared" si="8"/>
        <v>32</v>
      </c>
    </row>
    <row r="135" spans="1:13" x14ac:dyDescent="0.2">
      <c r="A135" t="s">
        <v>445</v>
      </c>
      <c r="B135">
        <v>908</v>
      </c>
      <c r="D135" s="9">
        <v>4800</v>
      </c>
      <c r="E135">
        <v>320</v>
      </c>
      <c r="F135" t="s">
        <v>249</v>
      </c>
      <c r="G135" t="s">
        <v>249</v>
      </c>
      <c r="I135">
        <v>0</v>
      </c>
      <c r="J135">
        <f t="shared" si="6"/>
        <v>0.11019239669465565</v>
      </c>
      <c r="L135" t="e">
        <f t="shared" si="7"/>
        <v>#VALUE!</v>
      </c>
      <c r="M135" t="str">
        <f t="shared" si="8"/>
        <v>32</v>
      </c>
    </row>
    <row r="136" spans="1:13" x14ac:dyDescent="0.2">
      <c r="A136" t="s">
        <v>446</v>
      </c>
      <c r="B136">
        <v>909</v>
      </c>
      <c r="D136" s="9">
        <v>4800</v>
      </c>
      <c r="E136">
        <v>320</v>
      </c>
      <c r="F136" t="s">
        <v>249</v>
      </c>
      <c r="G136" t="s">
        <v>249</v>
      </c>
      <c r="I136">
        <v>0</v>
      </c>
      <c r="J136">
        <f t="shared" si="6"/>
        <v>0.11019239669465565</v>
      </c>
      <c r="L136" t="e">
        <f t="shared" si="7"/>
        <v>#VALUE!</v>
      </c>
      <c r="M136" t="str">
        <f t="shared" si="8"/>
        <v>32</v>
      </c>
    </row>
    <row r="137" spans="1:13" x14ac:dyDescent="0.2">
      <c r="A137" t="s">
        <v>447</v>
      </c>
      <c r="B137">
        <v>910</v>
      </c>
      <c r="D137" s="9">
        <v>4800</v>
      </c>
      <c r="E137">
        <v>320</v>
      </c>
      <c r="F137" t="s">
        <v>249</v>
      </c>
      <c r="G137" t="s">
        <v>249</v>
      </c>
      <c r="I137">
        <v>0</v>
      </c>
      <c r="J137">
        <f t="shared" si="6"/>
        <v>0.11019239669465565</v>
      </c>
      <c r="L137" t="e">
        <f t="shared" si="7"/>
        <v>#VALUE!</v>
      </c>
      <c r="M137" t="str">
        <f t="shared" si="8"/>
        <v>32</v>
      </c>
    </row>
    <row r="138" spans="1:13" x14ac:dyDescent="0.2">
      <c r="A138" t="s">
        <v>448</v>
      </c>
      <c r="B138">
        <v>911</v>
      </c>
      <c r="D138" s="9">
        <v>4800</v>
      </c>
      <c r="E138">
        <v>320</v>
      </c>
      <c r="F138" t="s">
        <v>249</v>
      </c>
      <c r="G138" t="s">
        <v>249</v>
      </c>
      <c r="I138">
        <v>0</v>
      </c>
      <c r="J138">
        <f t="shared" si="6"/>
        <v>0.11019239669465565</v>
      </c>
      <c r="L138" t="e">
        <f t="shared" si="7"/>
        <v>#VALUE!</v>
      </c>
      <c r="M138" t="str">
        <f t="shared" si="8"/>
        <v>32</v>
      </c>
    </row>
    <row r="139" spans="1:13" x14ac:dyDescent="0.2">
      <c r="A139" t="s">
        <v>449</v>
      </c>
      <c r="B139">
        <v>912</v>
      </c>
      <c r="D139" s="9">
        <v>4800</v>
      </c>
      <c r="E139">
        <v>320</v>
      </c>
      <c r="F139" t="s">
        <v>249</v>
      </c>
      <c r="G139" t="s">
        <v>249</v>
      </c>
      <c r="I139">
        <v>0</v>
      </c>
      <c r="J139">
        <f t="shared" si="6"/>
        <v>0.11019239669465565</v>
      </c>
      <c r="L139" t="e">
        <f t="shared" si="7"/>
        <v>#VALUE!</v>
      </c>
      <c r="M139" t="str">
        <f t="shared" si="8"/>
        <v>32</v>
      </c>
    </row>
    <row r="140" spans="1:13" x14ac:dyDescent="0.2">
      <c r="A140" t="s">
        <v>450</v>
      </c>
      <c r="B140">
        <v>913</v>
      </c>
      <c r="D140" s="9">
        <v>4800</v>
      </c>
      <c r="E140">
        <v>320</v>
      </c>
      <c r="F140" t="s">
        <v>249</v>
      </c>
      <c r="G140" t="s">
        <v>249</v>
      </c>
      <c r="I140">
        <v>0</v>
      </c>
      <c r="J140">
        <f t="shared" si="6"/>
        <v>0.11019239669465565</v>
      </c>
      <c r="L140" t="e">
        <f t="shared" si="7"/>
        <v>#VALUE!</v>
      </c>
      <c r="M140" t="str">
        <f t="shared" si="8"/>
        <v>32</v>
      </c>
    </row>
    <row r="141" spans="1:13" x14ac:dyDescent="0.2">
      <c r="A141" t="s">
        <v>451</v>
      </c>
      <c r="B141">
        <v>914</v>
      </c>
      <c r="D141" s="9">
        <v>4800</v>
      </c>
      <c r="E141">
        <v>320</v>
      </c>
      <c r="F141" t="s">
        <v>249</v>
      </c>
      <c r="G141" t="s">
        <v>249</v>
      </c>
      <c r="I141">
        <v>0</v>
      </c>
      <c r="J141">
        <f t="shared" si="6"/>
        <v>0.11019239669465565</v>
      </c>
      <c r="L141" t="e">
        <f t="shared" si="7"/>
        <v>#VALUE!</v>
      </c>
      <c r="M141" t="str">
        <f t="shared" si="8"/>
        <v>32</v>
      </c>
    </row>
    <row r="142" spans="1:13" x14ac:dyDescent="0.2">
      <c r="A142" t="s">
        <v>452</v>
      </c>
      <c r="B142">
        <v>915</v>
      </c>
      <c r="D142" s="9">
        <v>4800</v>
      </c>
      <c r="E142">
        <v>320</v>
      </c>
      <c r="F142" t="s">
        <v>249</v>
      </c>
      <c r="G142" t="s">
        <v>249</v>
      </c>
      <c r="I142">
        <v>0</v>
      </c>
      <c r="J142">
        <f t="shared" si="6"/>
        <v>0.11019239669465565</v>
      </c>
      <c r="L142" t="e">
        <f t="shared" si="7"/>
        <v>#VALUE!</v>
      </c>
      <c r="M142" t="str">
        <f t="shared" si="8"/>
        <v>32</v>
      </c>
    </row>
    <row r="143" spans="1:13" x14ac:dyDescent="0.2">
      <c r="A143" t="s">
        <v>453</v>
      </c>
      <c r="B143">
        <v>916</v>
      </c>
      <c r="D143" s="9">
        <v>4800</v>
      </c>
      <c r="E143">
        <v>320</v>
      </c>
      <c r="F143" t="s">
        <v>249</v>
      </c>
      <c r="G143" t="s">
        <v>249</v>
      </c>
      <c r="I143">
        <v>0</v>
      </c>
      <c r="J143">
        <f t="shared" si="6"/>
        <v>0.11019239669465565</v>
      </c>
      <c r="L143" t="e">
        <f t="shared" si="7"/>
        <v>#VALUE!</v>
      </c>
      <c r="M143" t="str">
        <f t="shared" si="8"/>
        <v>32</v>
      </c>
    </row>
    <row r="144" spans="1:13" x14ac:dyDescent="0.2">
      <c r="A144" t="s">
        <v>454</v>
      </c>
      <c r="B144">
        <v>917</v>
      </c>
      <c r="D144" s="9">
        <v>4800</v>
      </c>
      <c r="E144">
        <v>320</v>
      </c>
      <c r="F144" t="s">
        <v>249</v>
      </c>
      <c r="G144" t="s">
        <v>249</v>
      </c>
      <c r="I144">
        <v>0</v>
      </c>
      <c r="J144">
        <f t="shared" si="6"/>
        <v>0.11019239669465565</v>
      </c>
      <c r="L144" t="e">
        <f t="shared" si="7"/>
        <v>#VALUE!</v>
      </c>
      <c r="M144" t="str">
        <f t="shared" si="8"/>
        <v>32</v>
      </c>
    </row>
    <row r="145" spans="1:13" x14ac:dyDescent="0.2">
      <c r="A145" t="s">
        <v>455</v>
      </c>
      <c r="B145">
        <v>918</v>
      </c>
      <c r="D145" s="9">
        <v>4800</v>
      </c>
      <c r="E145">
        <v>320</v>
      </c>
      <c r="F145" t="s">
        <v>249</v>
      </c>
      <c r="G145" t="s">
        <v>249</v>
      </c>
      <c r="I145">
        <v>0</v>
      </c>
      <c r="J145">
        <f t="shared" si="6"/>
        <v>0.11019239669465565</v>
      </c>
      <c r="L145" t="e">
        <f t="shared" si="7"/>
        <v>#VALUE!</v>
      </c>
      <c r="M145" t="str">
        <f t="shared" si="8"/>
        <v>32</v>
      </c>
    </row>
    <row r="146" spans="1:13" x14ac:dyDescent="0.2">
      <c r="A146" t="s">
        <v>456</v>
      </c>
      <c r="B146">
        <v>919</v>
      </c>
      <c r="D146" s="9">
        <v>4800</v>
      </c>
      <c r="E146">
        <v>320</v>
      </c>
      <c r="F146" t="s">
        <v>249</v>
      </c>
      <c r="G146" t="s">
        <v>249</v>
      </c>
      <c r="I146">
        <v>0</v>
      </c>
      <c r="J146">
        <f t="shared" si="6"/>
        <v>0.11019239669465565</v>
      </c>
      <c r="L146" t="e">
        <f t="shared" si="7"/>
        <v>#VALUE!</v>
      </c>
      <c r="M146" t="str">
        <f t="shared" si="8"/>
        <v>32</v>
      </c>
    </row>
    <row r="147" spans="1:13" x14ac:dyDescent="0.2">
      <c r="A147" t="s">
        <v>457</v>
      </c>
      <c r="B147">
        <v>1002</v>
      </c>
      <c r="D147" s="9">
        <v>4800</v>
      </c>
      <c r="E147">
        <v>320</v>
      </c>
      <c r="F147" t="s">
        <v>249</v>
      </c>
      <c r="G147" t="s">
        <v>249</v>
      </c>
      <c r="I147">
        <v>0</v>
      </c>
      <c r="J147">
        <f t="shared" si="6"/>
        <v>0.11019239669465565</v>
      </c>
      <c r="L147" t="e">
        <f t="shared" si="7"/>
        <v>#VALUE!</v>
      </c>
      <c r="M147" t="str">
        <f t="shared" si="8"/>
        <v>32</v>
      </c>
    </row>
    <row r="148" spans="1:13" x14ac:dyDescent="0.2">
      <c r="A148" t="s">
        <v>458</v>
      </c>
      <c r="B148">
        <v>1003</v>
      </c>
      <c r="D148" s="9">
        <v>4800</v>
      </c>
      <c r="E148">
        <v>320</v>
      </c>
      <c r="F148" t="s">
        <v>249</v>
      </c>
      <c r="G148" t="s">
        <v>249</v>
      </c>
      <c r="I148">
        <v>0</v>
      </c>
      <c r="J148">
        <f t="shared" si="6"/>
        <v>0.11019239669465565</v>
      </c>
      <c r="L148" t="e">
        <f t="shared" si="7"/>
        <v>#VALUE!</v>
      </c>
      <c r="M148" t="str">
        <f t="shared" si="8"/>
        <v>32</v>
      </c>
    </row>
    <row r="149" spans="1:13" x14ac:dyDescent="0.2">
      <c r="A149" t="s">
        <v>459</v>
      </c>
      <c r="B149">
        <v>1004</v>
      </c>
      <c r="D149" s="9">
        <v>4800</v>
      </c>
      <c r="E149">
        <v>320</v>
      </c>
      <c r="F149" t="s">
        <v>249</v>
      </c>
      <c r="G149" t="s">
        <v>249</v>
      </c>
      <c r="I149">
        <v>0</v>
      </c>
      <c r="J149">
        <f t="shared" si="6"/>
        <v>0.11019239669465565</v>
      </c>
      <c r="L149" t="e">
        <f t="shared" si="7"/>
        <v>#VALUE!</v>
      </c>
      <c r="M149" t="str">
        <f t="shared" si="8"/>
        <v>32</v>
      </c>
    </row>
    <row r="150" spans="1:13" x14ac:dyDescent="0.2">
      <c r="A150" t="s">
        <v>460</v>
      </c>
      <c r="B150">
        <v>1005</v>
      </c>
      <c r="D150" s="9">
        <v>4800</v>
      </c>
      <c r="E150">
        <v>320</v>
      </c>
      <c r="F150" t="s">
        <v>249</v>
      </c>
      <c r="G150" t="s">
        <v>249</v>
      </c>
      <c r="I150">
        <v>0</v>
      </c>
      <c r="J150">
        <f t="shared" si="6"/>
        <v>0.11019239669465565</v>
      </c>
      <c r="L150" t="e">
        <f t="shared" si="7"/>
        <v>#VALUE!</v>
      </c>
      <c r="M150" t="str">
        <f t="shared" si="8"/>
        <v>32</v>
      </c>
    </row>
    <row r="151" spans="1:13" x14ac:dyDescent="0.2">
      <c r="A151" t="s">
        <v>461</v>
      </c>
      <c r="B151">
        <v>1006</v>
      </c>
      <c r="D151" s="9">
        <v>4800</v>
      </c>
      <c r="E151">
        <v>320</v>
      </c>
      <c r="F151" t="s">
        <v>249</v>
      </c>
      <c r="G151" t="s">
        <v>249</v>
      </c>
      <c r="I151">
        <v>0</v>
      </c>
      <c r="J151">
        <f t="shared" si="6"/>
        <v>0.11019239669465565</v>
      </c>
      <c r="L151" t="e">
        <f t="shared" si="7"/>
        <v>#VALUE!</v>
      </c>
      <c r="M151" t="str">
        <f t="shared" si="8"/>
        <v>32</v>
      </c>
    </row>
    <row r="152" spans="1:13" x14ac:dyDescent="0.2">
      <c r="A152" t="s">
        <v>462</v>
      </c>
      <c r="B152">
        <v>1007</v>
      </c>
      <c r="D152" s="9">
        <v>4800</v>
      </c>
      <c r="E152">
        <v>320</v>
      </c>
      <c r="F152" t="s">
        <v>249</v>
      </c>
      <c r="G152" t="s">
        <v>249</v>
      </c>
      <c r="I152">
        <v>0</v>
      </c>
      <c r="J152">
        <f t="shared" si="6"/>
        <v>0.11019239669465565</v>
      </c>
      <c r="L152" t="e">
        <f t="shared" si="7"/>
        <v>#VALUE!</v>
      </c>
      <c r="M152" t="str">
        <f t="shared" si="8"/>
        <v>32</v>
      </c>
    </row>
    <row r="153" spans="1:13" x14ac:dyDescent="0.2">
      <c r="A153" t="s">
        <v>463</v>
      </c>
      <c r="B153">
        <v>1008</v>
      </c>
      <c r="D153" s="9">
        <v>4800</v>
      </c>
      <c r="E153">
        <v>320</v>
      </c>
      <c r="F153" t="s">
        <v>249</v>
      </c>
      <c r="G153" t="s">
        <v>249</v>
      </c>
      <c r="I153">
        <v>0</v>
      </c>
      <c r="J153">
        <f t="shared" si="6"/>
        <v>0.11019239669465565</v>
      </c>
      <c r="L153" t="e">
        <f t="shared" si="7"/>
        <v>#VALUE!</v>
      </c>
      <c r="M153" t="str">
        <f t="shared" si="8"/>
        <v>32</v>
      </c>
    </row>
    <row r="154" spans="1:13" x14ac:dyDescent="0.2">
      <c r="A154" t="s">
        <v>464</v>
      </c>
      <c r="B154">
        <v>1009</v>
      </c>
      <c r="D154" s="9">
        <v>4800</v>
      </c>
      <c r="E154">
        <v>320</v>
      </c>
      <c r="F154" t="s">
        <v>249</v>
      </c>
      <c r="G154" t="s">
        <v>249</v>
      </c>
      <c r="I154">
        <v>0</v>
      </c>
      <c r="J154">
        <f t="shared" si="6"/>
        <v>0.11019239669465565</v>
      </c>
      <c r="L154" t="e">
        <f t="shared" si="7"/>
        <v>#VALUE!</v>
      </c>
      <c r="M154" t="str">
        <f t="shared" si="8"/>
        <v>32</v>
      </c>
    </row>
    <row r="155" spans="1:13" x14ac:dyDescent="0.2">
      <c r="A155" t="s">
        <v>465</v>
      </c>
      <c r="B155">
        <v>1010</v>
      </c>
      <c r="D155" s="9">
        <v>4800</v>
      </c>
      <c r="E155">
        <v>320</v>
      </c>
      <c r="F155" t="s">
        <v>249</v>
      </c>
      <c r="G155" t="s">
        <v>249</v>
      </c>
      <c r="I155">
        <v>0</v>
      </c>
      <c r="J155">
        <f t="shared" si="6"/>
        <v>0.11019239669465565</v>
      </c>
      <c r="L155" t="e">
        <f t="shared" si="7"/>
        <v>#VALUE!</v>
      </c>
      <c r="M155" t="str">
        <f t="shared" si="8"/>
        <v>32</v>
      </c>
    </row>
    <row r="156" spans="1:13" x14ac:dyDescent="0.2">
      <c r="A156" t="s">
        <v>466</v>
      </c>
      <c r="B156">
        <v>1011</v>
      </c>
      <c r="D156" s="9">
        <v>4800</v>
      </c>
      <c r="E156">
        <v>320</v>
      </c>
      <c r="F156" t="s">
        <v>249</v>
      </c>
      <c r="G156" t="s">
        <v>249</v>
      </c>
      <c r="I156">
        <v>0</v>
      </c>
      <c r="J156">
        <f t="shared" si="6"/>
        <v>0.11019239669465565</v>
      </c>
      <c r="L156" t="e">
        <f t="shared" si="7"/>
        <v>#VALUE!</v>
      </c>
      <c r="M156" t="str">
        <f t="shared" si="8"/>
        <v>32</v>
      </c>
    </row>
    <row r="157" spans="1:13" x14ac:dyDescent="0.2">
      <c r="A157" t="s">
        <v>467</v>
      </c>
      <c r="B157">
        <v>1012</v>
      </c>
      <c r="D157" s="9">
        <v>4800</v>
      </c>
      <c r="E157">
        <v>320</v>
      </c>
      <c r="F157" t="s">
        <v>249</v>
      </c>
      <c r="G157" t="s">
        <v>249</v>
      </c>
      <c r="I157">
        <v>0</v>
      </c>
      <c r="J157">
        <f t="shared" si="6"/>
        <v>0.11019239669465565</v>
      </c>
      <c r="L157" t="e">
        <f t="shared" si="7"/>
        <v>#VALUE!</v>
      </c>
      <c r="M157" t="str">
        <f t="shared" si="8"/>
        <v>32</v>
      </c>
    </row>
    <row r="158" spans="1:13" x14ac:dyDescent="0.2">
      <c r="A158" t="s">
        <v>468</v>
      </c>
      <c r="B158">
        <v>1013</v>
      </c>
      <c r="D158" s="9">
        <v>4800</v>
      </c>
      <c r="E158">
        <v>320</v>
      </c>
      <c r="F158" t="s">
        <v>249</v>
      </c>
      <c r="G158" t="s">
        <v>249</v>
      </c>
      <c r="I158">
        <v>0</v>
      </c>
      <c r="J158">
        <f t="shared" si="6"/>
        <v>0.11019239669465565</v>
      </c>
      <c r="L158" t="e">
        <f t="shared" si="7"/>
        <v>#VALUE!</v>
      </c>
      <c r="M158" t="str">
        <f t="shared" si="8"/>
        <v>32</v>
      </c>
    </row>
    <row r="159" spans="1:13" x14ac:dyDescent="0.2">
      <c r="A159" t="s">
        <v>469</v>
      </c>
      <c r="B159">
        <v>1014</v>
      </c>
      <c r="D159" s="9">
        <v>4800</v>
      </c>
      <c r="E159">
        <v>320</v>
      </c>
      <c r="F159" t="s">
        <v>249</v>
      </c>
      <c r="G159" t="s">
        <v>249</v>
      </c>
      <c r="I159">
        <v>0</v>
      </c>
      <c r="J159">
        <f t="shared" si="6"/>
        <v>0.11019239669465565</v>
      </c>
      <c r="L159" t="e">
        <f t="shared" si="7"/>
        <v>#VALUE!</v>
      </c>
      <c r="M159" t="str">
        <f t="shared" si="8"/>
        <v>32</v>
      </c>
    </row>
    <row r="160" spans="1:13" x14ac:dyDescent="0.2">
      <c r="A160" t="s">
        <v>470</v>
      </c>
      <c r="B160">
        <v>1015</v>
      </c>
      <c r="D160" s="9">
        <v>4800</v>
      </c>
      <c r="E160">
        <v>320</v>
      </c>
      <c r="F160" t="s">
        <v>249</v>
      </c>
      <c r="G160" t="s">
        <v>249</v>
      </c>
      <c r="I160">
        <v>0</v>
      </c>
      <c r="J160">
        <f t="shared" si="6"/>
        <v>0.11019239669465565</v>
      </c>
      <c r="L160" t="e">
        <f t="shared" si="7"/>
        <v>#VALUE!</v>
      </c>
      <c r="M160" t="str">
        <f t="shared" si="8"/>
        <v>32</v>
      </c>
    </row>
    <row r="161" spans="1:13" x14ac:dyDescent="0.2">
      <c r="A161" t="s">
        <v>471</v>
      </c>
      <c r="B161">
        <v>1016</v>
      </c>
      <c r="D161" s="9">
        <v>4800</v>
      </c>
      <c r="E161">
        <v>320</v>
      </c>
      <c r="F161" t="s">
        <v>249</v>
      </c>
      <c r="G161" t="s">
        <v>249</v>
      </c>
      <c r="I161">
        <v>0</v>
      </c>
      <c r="J161">
        <f t="shared" si="6"/>
        <v>0.11019239669465565</v>
      </c>
      <c r="L161" t="e">
        <f t="shared" si="7"/>
        <v>#VALUE!</v>
      </c>
      <c r="M161" t="str">
        <f t="shared" si="8"/>
        <v>32</v>
      </c>
    </row>
    <row r="162" spans="1:13" x14ac:dyDescent="0.2">
      <c r="A162" t="s">
        <v>472</v>
      </c>
      <c r="B162">
        <v>1017</v>
      </c>
      <c r="D162" s="9">
        <v>4800</v>
      </c>
      <c r="E162">
        <v>320</v>
      </c>
      <c r="F162" t="s">
        <v>249</v>
      </c>
      <c r="G162" t="s">
        <v>249</v>
      </c>
      <c r="I162">
        <v>0</v>
      </c>
      <c r="J162">
        <f t="shared" si="6"/>
        <v>0.11019239669465565</v>
      </c>
      <c r="L162" t="e">
        <f t="shared" si="7"/>
        <v>#VALUE!</v>
      </c>
      <c r="M162" t="str">
        <f t="shared" si="8"/>
        <v>32</v>
      </c>
    </row>
    <row r="163" spans="1:13" x14ac:dyDescent="0.2">
      <c r="A163" t="s">
        <v>473</v>
      </c>
      <c r="B163">
        <v>1020</v>
      </c>
      <c r="D163" s="9">
        <v>4800</v>
      </c>
      <c r="E163">
        <v>320</v>
      </c>
      <c r="F163" t="s">
        <v>249</v>
      </c>
      <c r="G163" t="s">
        <v>249</v>
      </c>
      <c r="I163">
        <v>0</v>
      </c>
      <c r="J163">
        <f t="shared" si="6"/>
        <v>0.11019239669465565</v>
      </c>
      <c r="L163" t="e">
        <f t="shared" si="7"/>
        <v>#VALUE!</v>
      </c>
      <c r="M163" t="str">
        <f t="shared" si="8"/>
        <v>32</v>
      </c>
    </row>
    <row r="164" spans="1:13" x14ac:dyDescent="0.2">
      <c r="A164" t="s">
        <v>474</v>
      </c>
      <c r="B164">
        <v>1021</v>
      </c>
      <c r="D164" s="9">
        <v>4800</v>
      </c>
      <c r="E164">
        <v>320</v>
      </c>
      <c r="F164" t="s">
        <v>249</v>
      </c>
      <c r="G164" t="s">
        <v>249</v>
      </c>
      <c r="I164">
        <v>0</v>
      </c>
      <c r="J164">
        <f t="shared" si="6"/>
        <v>0.11019239669465565</v>
      </c>
      <c r="L164" t="e">
        <f t="shared" si="7"/>
        <v>#VALUE!</v>
      </c>
      <c r="M164" t="str">
        <f t="shared" si="8"/>
        <v>32</v>
      </c>
    </row>
    <row r="165" spans="1:13" x14ac:dyDescent="0.2">
      <c r="A165" t="s">
        <v>475</v>
      </c>
      <c r="B165">
        <v>1022</v>
      </c>
      <c r="D165" s="9">
        <v>4800</v>
      </c>
      <c r="E165">
        <v>320</v>
      </c>
      <c r="F165" t="s">
        <v>249</v>
      </c>
      <c r="G165" t="s">
        <v>249</v>
      </c>
      <c r="I165">
        <v>0</v>
      </c>
      <c r="J165">
        <f t="shared" si="6"/>
        <v>0.11019239669465565</v>
      </c>
      <c r="L165" t="e">
        <f t="shared" si="7"/>
        <v>#VALUE!</v>
      </c>
      <c r="M165" t="str">
        <f t="shared" si="8"/>
        <v>32</v>
      </c>
    </row>
    <row r="166" spans="1:13" x14ac:dyDescent="0.2">
      <c r="A166" t="s">
        <v>476</v>
      </c>
      <c r="B166">
        <v>1023</v>
      </c>
      <c r="D166" s="9">
        <v>4800</v>
      </c>
      <c r="E166">
        <v>320</v>
      </c>
      <c r="F166" t="s">
        <v>249</v>
      </c>
      <c r="G166" t="s">
        <v>249</v>
      </c>
      <c r="I166">
        <v>0</v>
      </c>
      <c r="J166">
        <f t="shared" si="6"/>
        <v>0.11019239669465565</v>
      </c>
      <c r="L166" t="e">
        <f t="shared" si="7"/>
        <v>#VALUE!</v>
      </c>
      <c r="M166" t="str">
        <f t="shared" si="8"/>
        <v>32</v>
      </c>
    </row>
    <row r="167" spans="1:13" x14ac:dyDescent="0.2">
      <c r="A167" t="s">
        <v>477</v>
      </c>
      <c r="B167">
        <v>1024</v>
      </c>
      <c r="D167" s="9">
        <v>4800</v>
      </c>
      <c r="E167">
        <v>320</v>
      </c>
      <c r="F167" t="s">
        <v>249</v>
      </c>
      <c r="G167" t="s">
        <v>249</v>
      </c>
      <c r="I167">
        <v>0</v>
      </c>
      <c r="J167">
        <f t="shared" si="6"/>
        <v>0.11019239669465565</v>
      </c>
      <c r="L167" t="e">
        <f t="shared" si="7"/>
        <v>#VALUE!</v>
      </c>
      <c r="M167" t="str">
        <f t="shared" si="8"/>
        <v>32</v>
      </c>
    </row>
    <row r="168" spans="1:13" x14ac:dyDescent="0.2">
      <c r="A168" t="s">
        <v>478</v>
      </c>
      <c r="B168">
        <v>1025</v>
      </c>
      <c r="D168" s="9">
        <v>4800</v>
      </c>
      <c r="E168">
        <v>320</v>
      </c>
      <c r="F168" t="s">
        <v>249</v>
      </c>
      <c r="G168" t="s">
        <v>249</v>
      </c>
      <c r="I168">
        <v>0</v>
      </c>
      <c r="J168">
        <f t="shared" si="6"/>
        <v>0.11019239669465565</v>
      </c>
      <c r="L168" t="e">
        <f t="shared" si="7"/>
        <v>#VALUE!</v>
      </c>
      <c r="M168" t="str">
        <f t="shared" si="8"/>
        <v>32</v>
      </c>
    </row>
    <row r="169" spans="1:13" x14ac:dyDescent="0.2">
      <c r="A169" t="s">
        <v>479</v>
      </c>
      <c r="B169">
        <v>1026</v>
      </c>
      <c r="D169" s="9">
        <v>4800</v>
      </c>
      <c r="E169">
        <v>320</v>
      </c>
      <c r="F169" t="s">
        <v>249</v>
      </c>
      <c r="G169" t="s">
        <v>249</v>
      </c>
      <c r="I169">
        <v>0</v>
      </c>
      <c r="J169">
        <f t="shared" si="6"/>
        <v>0.11019239669465565</v>
      </c>
      <c r="L169" t="e">
        <f t="shared" si="7"/>
        <v>#VALUE!</v>
      </c>
      <c r="M169" t="str">
        <f t="shared" si="8"/>
        <v>32</v>
      </c>
    </row>
    <row r="170" spans="1:13" x14ac:dyDescent="0.2">
      <c r="A170" t="s">
        <v>480</v>
      </c>
      <c r="B170">
        <v>1027</v>
      </c>
      <c r="D170" s="9">
        <v>4800</v>
      </c>
      <c r="E170">
        <v>320</v>
      </c>
      <c r="F170" t="s">
        <v>249</v>
      </c>
      <c r="G170" t="s">
        <v>249</v>
      </c>
      <c r="I170">
        <v>0</v>
      </c>
      <c r="J170">
        <f t="shared" si="6"/>
        <v>0.11019239669465565</v>
      </c>
      <c r="L170" t="e">
        <f t="shared" si="7"/>
        <v>#VALUE!</v>
      </c>
      <c r="M170" t="str">
        <f t="shared" si="8"/>
        <v>32</v>
      </c>
    </row>
    <row r="171" spans="1:13" x14ac:dyDescent="0.2">
      <c r="A171" t="s">
        <v>481</v>
      </c>
      <c r="B171">
        <v>1028</v>
      </c>
      <c r="D171" s="9">
        <v>4800</v>
      </c>
      <c r="E171">
        <v>320</v>
      </c>
      <c r="F171" t="s">
        <v>249</v>
      </c>
      <c r="G171" t="s">
        <v>249</v>
      </c>
      <c r="I171">
        <v>0</v>
      </c>
      <c r="J171">
        <f t="shared" si="6"/>
        <v>0.11019239669465565</v>
      </c>
      <c r="L171" t="e">
        <f t="shared" si="7"/>
        <v>#VALUE!</v>
      </c>
      <c r="M171" t="str">
        <f t="shared" si="8"/>
        <v>32</v>
      </c>
    </row>
    <row r="172" spans="1:13" x14ac:dyDescent="0.2">
      <c r="A172" t="s">
        <v>482</v>
      </c>
      <c r="B172">
        <v>1029</v>
      </c>
      <c r="D172" s="9">
        <v>4800</v>
      </c>
      <c r="E172">
        <v>320</v>
      </c>
      <c r="F172" t="s">
        <v>249</v>
      </c>
      <c r="G172" t="s">
        <v>249</v>
      </c>
      <c r="I172">
        <v>0</v>
      </c>
      <c r="J172">
        <f t="shared" si="6"/>
        <v>0.11019239669465565</v>
      </c>
      <c r="L172" t="e">
        <f t="shared" si="7"/>
        <v>#VALUE!</v>
      </c>
      <c r="M172" t="str">
        <f t="shared" si="8"/>
        <v>32</v>
      </c>
    </row>
    <row r="173" spans="1:13" x14ac:dyDescent="0.2">
      <c r="A173" t="s">
        <v>483</v>
      </c>
      <c r="B173">
        <v>1030</v>
      </c>
      <c r="D173" s="9">
        <v>4800</v>
      </c>
      <c r="E173">
        <v>320</v>
      </c>
      <c r="F173" t="s">
        <v>249</v>
      </c>
      <c r="G173" t="s">
        <v>249</v>
      </c>
      <c r="I173">
        <v>0</v>
      </c>
      <c r="J173">
        <f t="shared" si="6"/>
        <v>0.11019239669465565</v>
      </c>
      <c r="L173" t="e">
        <f t="shared" si="7"/>
        <v>#VALUE!</v>
      </c>
      <c r="M173" t="str">
        <f t="shared" si="8"/>
        <v>32</v>
      </c>
    </row>
    <row r="174" spans="1:13" x14ac:dyDescent="0.2">
      <c r="A174" t="s">
        <v>484</v>
      </c>
      <c r="B174">
        <v>1031</v>
      </c>
      <c r="D174" s="9">
        <v>4800</v>
      </c>
      <c r="E174">
        <v>320</v>
      </c>
      <c r="F174" t="s">
        <v>249</v>
      </c>
      <c r="G174" t="s">
        <v>249</v>
      </c>
      <c r="I174">
        <v>0</v>
      </c>
      <c r="J174">
        <f t="shared" si="6"/>
        <v>0.11019239669465565</v>
      </c>
      <c r="L174" t="e">
        <f t="shared" si="7"/>
        <v>#VALUE!</v>
      </c>
      <c r="M174" t="str">
        <f t="shared" si="8"/>
        <v>32</v>
      </c>
    </row>
    <row r="175" spans="1:13" x14ac:dyDescent="0.2">
      <c r="A175" t="s">
        <v>485</v>
      </c>
      <c r="B175">
        <v>1032</v>
      </c>
      <c r="D175" s="9">
        <v>4800</v>
      </c>
      <c r="E175">
        <v>320</v>
      </c>
      <c r="F175" t="s">
        <v>249</v>
      </c>
      <c r="G175" t="s">
        <v>249</v>
      </c>
      <c r="I175">
        <v>0</v>
      </c>
      <c r="J175">
        <f t="shared" si="6"/>
        <v>0.11019239669465565</v>
      </c>
      <c r="L175" t="e">
        <f t="shared" si="7"/>
        <v>#VALUE!</v>
      </c>
      <c r="M175" t="str">
        <f t="shared" si="8"/>
        <v>32</v>
      </c>
    </row>
    <row r="176" spans="1:13" x14ac:dyDescent="0.2">
      <c r="A176" t="s">
        <v>486</v>
      </c>
      <c r="B176">
        <v>1033</v>
      </c>
      <c r="D176" s="9">
        <v>4800</v>
      </c>
      <c r="E176">
        <v>320</v>
      </c>
      <c r="F176" t="s">
        <v>249</v>
      </c>
      <c r="G176" t="s">
        <v>249</v>
      </c>
      <c r="I176">
        <v>0</v>
      </c>
      <c r="J176">
        <f t="shared" si="6"/>
        <v>0.11019239669465565</v>
      </c>
      <c r="L176" t="e">
        <f t="shared" si="7"/>
        <v>#VALUE!</v>
      </c>
      <c r="M176" t="str">
        <f t="shared" si="8"/>
        <v>32</v>
      </c>
    </row>
    <row r="177" spans="1:13" x14ac:dyDescent="0.2">
      <c r="A177" t="s">
        <v>487</v>
      </c>
      <c r="B177">
        <v>1034</v>
      </c>
      <c r="D177" s="9">
        <v>4800</v>
      </c>
      <c r="E177">
        <v>320</v>
      </c>
      <c r="F177" t="s">
        <v>249</v>
      </c>
      <c r="G177" t="s">
        <v>249</v>
      </c>
      <c r="I177">
        <v>0</v>
      </c>
      <c r="J177">
        <f t="shared" si="6"/>
        <v>0.11019239669465565</v>
      </c>
      <c r="L177" t="e">
        <f t="shared" si="7"/>
        <v>#VALUE!</v>
      </c>
      <c r="M177" t="str">
        <f t="shared" si="8"/>
        <v>32</v>
      </c>
    </row>
    <row r="178" spans="1:13" x14ac:dyDescent="0.2">
      <c r="A178" t="s">
        <v>488</v>
      </c>
      <c r="B178">
        <v>1035</v>
      </c>
      <c r="D178" s="9">
        <v>4800</v>
      </c>
      <c r="E178">
        <v>320</v>
      </c>
      <c r="F178" t="s">
        <v>249</v>
      </c>
      <c r="G178" t="s">
        <v>249</v>
      </c>
      <c r="I178">
        <v>0</v>
      </c>
      <c r="J178">
        <f t="shared" si="6"/>
        <v>0.11019239669465565</v>
      </c>
      <c r="L178" t="e">
        <f t="shared" si="7"/>
        <v>#VALUE!</v>
      </c>
      <c r="M178" t="str">
        <f t="shared" si="8"/>
        <v>32</v>
      </c>
    </row>
    <row r="179" spans="1:13" x14ac:dyDescent="0.2">
      <c r="A179" t="s">
        <v>489</v>
      </c>
      <c r="B179">
        <v>1102</v>
      </c>
      <c r="D179" s="9">
        <v>4800</v>
      </c>
      <c r="E179">
        <v>320</v>
      </c>
      <c r="F179" t="s">
        <v>249</v>
      </c>
      <c r="G179" t="s">
        <v>249</v>
      </c>
      <c r="I179">
        <v>0</v>
      </c>
      <c r="J179">
        <f t="shared" si="6"/>
        <v>0.11019239669465565</v>
      </c>
      <c r="L179" t="e">
        <f t="shared" si="7"/>
        <v>#VALUE!</v>
      </c>
      <c r="M179" t="str">
        <f t="shared" si="8"/>
        <v>32</v>
      </c>
    </row>
    <row r="180" spans="1:13" x14ac:dyDescent="0.2">
      <c r="A180" t="s">
        <v>490</v>
      </c>
      <c r="B180">
        <v>1103</v>
      </c>
      <c r="D180" s="9">
        <v>4800</v>
      </c>
      <c r="E180">
        <v>320</v>
      </c>
      <c r="F180" t="s">
        <v>249</v>
      </c>
      <c r="G180" t="s">
        <v>249</v>
      </c>
      <c r="I180">
        <v>0</v>
      </c>
      <c r="J180">
        <f t="shared" si="6"/>
        <v>0.11019239669465565</v>
      </c>
      <c r="L180" t="e">
        <f t="shared" si="7"/>
        <v>#VALUE!</v>
      </c>
      <c r="M180" t="str">
        <f t="shared" si="8"/>
        <v>32</v>
      </c>
    </row>
    <row r="181" spans="1:13" x14ac:dyDescent="0.2">
      <c r="A181" t="s">
        <v>491</v>
      </c>
      <c r="B181">
        <v>1104</v>
      </c>
      <c r="D181" s="9">
        <v>4800</v>
      </c>
      <c r="E181">
        <v>320</v>
      </c>
      <c r="F181" t="s">
        <v>249</v>
      </c>
      <c r="G181" t="s">
        <v>249</v>
      </c>
      <c r="I181">
        <v>0</v>
      </c>
      <c r="J181">
        <f t="shared" si="6"/>
        <v>0.11019239669465565</v>
      </c>
      <c r="L181" t="e">
        <f t="shared" si="7"/>
        <v>#VALUE!</v>
      </c>
      <c r="M181" t="str">
        <f t="shared" si="8"/>
        <v>32</v>
      </c>
    </row>
    <row r="182" spans="1:13" x14ac:dyDescent="0.2">
      <c r="A182" t="s">
        <v>492</v>
      </c>
      <c r="B182">
        <v>1105</v>
      </c>
      <c r="D182" s="9">
        <v>4800</v>
      </c>
      <c r="E182">
        <v>320</v>
      </c>
      <c r="F182" t="s">
        <v>249</v>
      </c>
      <c r="G182" t="s">
        <v>249</v>
      </c>
      <c r="I182">
        <v>0</v>
      </c>
      <c r="J182">
        <f t="shared" si="6"/>
        <v>0.11019239669465565</v>
      </c>
      <c r="L182" t="e">
        <f t="shared" si="7"/>
        <v>#VALUE!</v>
      </c>
      <c r="M182" t="str">
        <f t="shared" si="8"/>
        <v>32</v>
      </c>
    </row>
    <row r="183" spans="1:13" x14ac:dyDescent="0.2">
      <c r="A183" t="s">
        <v>493</v>
      </c>
      <c r="B183">
        <v>1106</v>
      </c>
      <c r="D183" s="9">
        <v>4800</v>
      </c>
      <c r="E183">
        <v>320</v>
      </c>
      <c r="F183" t="s">
        <v>249</v>
      </c>
      <c r="G183" t="s">
        <v>249</v>
      </c>
      <c r="I183">
        <v>0</v>
      </c>
      <c r="J183">
        <f t="shared" si="6"/>
        <v>0.11019239669465565</v>
      </c>
      <c r="L183" t="e">
        <f t="shared" si="7"/>
        <v>#VALUE!</v>
      </c>
      <c r="M183" t="str">
        <f t="shared" si="8"/>
        <v>32</v>
      </c>
    </row>
    <row r="184" spans="1:13" x14ac:dyDescent="0.2">
      <c r="A184" t="s">
        <v>494</v>
      </c>
      <c r="B184">
        <v>1107</v>
      </c>
      <c r="D184" s="9">
        <v>4800</v>
      </c>
      <c r="E184">
        <v>320</v>
      </c>
      <c r="F184" t="s">
        <v>249</v>
      </c>
      <c r="G184" t="s">
        <v>249</v>
      </c>
      <c r="I184">
        <v>0</v>
      </c>
      <c r="J184">
        <f t="shared" si="6"/>
        <v>0.11019239669465565</v>
      </c>
      <c r="L184" t="e">
        <f t="shared" si="7"/>
        <v>#VALUE!</v>
      </c>
      <c r="M184" t="str">
        <f t="shared" si="8"/>
        <v>32</v>
      </c>
    </row>
    <row r="185" spans="1:13" x14ac:dyDescent="0.2">
      <c r="A185" t="s">
        <v>495</v>
      </c>
      <c r="B185">
        <v>1108</v>
      </c>
      <c r="D185" s="9">
        <v>4800</v>
      </c>
      <c r="E185">
        <v>320</v>
      </c>
      <c r="F185" t="s">
        <v>249</v>
      </c>
      <c r="G185" t="s">
        <v>249</v>
      </c>
      <c r="I185">
        <v>0</v>
      </c>
      <c r="J185">
        <f t="shared" si="6"/>
        <v>0.11019239669465565</v>
      </c>
      <c r="L185" t="e">
        <f t="shared" si="7"/>
        <v>#VALUE!</v>
      </c>
      <c r="M185" t="str">
        <f t="shared" si="8"/>
        <v>32</v>
      </c>
    </row>
    <row r="186" spans="1:13" x14ac:dyDescent="0.2">
      <c r="A186" t="s">
        <v>496</v>
      </c>
      <c r="B186">
        <v>1109</v>
      </c>
      <c r="D186" s="9">
        <v>4800</v>
      </c>
      <c r="E186">
        <v>320</v>
      </c>
      <c r="F186" t="s">
        <v>249</v>
      </c>
      <c r="G186" t="s">
        <v>249</v>
      </c>
      <c r="I186">
        <v>0</v>
      </c>
      <c r="J186">
        <f t="shared" si="6"/>
        <v>0.11019239669465565</v>
      </c>
      <c r="L186" t="e">
        <f t="shared" si="7"/>
        <v>#VALUE!</v>
      </c>
      <c r="M186" t="str">
        <f t="shared" si="8"/>
        <v>32</v>
      </c>
    </row>
    <row r="187" spans="1:13" x14ac:dyDescent="0.2">
      <c r="A187" t="s">
        <v>497</v>
      </c>
      <c r="B187">
        <v>1110</v>
      </c>
      <c r="D187" s="9">
        <v>4800</v>
      </c>
      <c r="E187">
        <v>320</v>
      </c>
      <c r="F187" t="s">
        <v>249</v>
      </c>
      <c r="G187" t="s">
        <v>249</v>
      </c>
      <c r="I187">
        <v>0</v>
      </c>
      <c r="J187">
        <f t="shared" si="6"/>
        <v>0.11019239669465565</v>
      </c>
      <c r="L187" t="e">
        <f t="shared" si="7"/>
        <v>#VALUE!</v>
      </c>
      <c r="M187" t="str">
        <f t="shared" si="8"/>
        <v>32</v>
      </c>
    </row>
    <row r="188" spans="1:13" x14ac:dyDescent="0.2">
      <c r="A188" t="s">
        <v>498</v>
      </c>
      <c r="B188">
        <v>1111</v>
      </c>
      <c r="D188" s="9">
        <v>4800</v>
      </c>
      <c r="E188">
        <v>320</v>
      </c>
      <c r="F188" t="s">
        <v>249</v>
      </c>
      <c r="G188" t="s">
        <v>249</v>
      </c>
      <c r="I188">
        <v>0</v>
      </c>
      <c r="J188">
        <f t="shared" si="6"/>
        <v>0.11019239669465565</v>
      </c>
      <c r="L188" t="e">
        <f t="shared" si="7"/>
        <v>#VALUE!</v>
      </c>
      <c r="M188" t="str">
        <f t="shared" si="8"/>
        <v>32</v>
      </c>
    </row>
    <row r="189" spans="1:13" x14ac:dyDescent="0.2">
      <c r="A189" t="s">
        <v>499</v>
      </c>
      <c r="B189">
        <v>1112</v>
      </c>
      <c r="D189" s="9">
        <v>4800</v>
      </c>
      <c r="E189">
        <v>320</v>
      </c>
      <c r="F189" t="s">
        <v>249</v>
      </c>
      <c r="G189" t="s">
        <v>249</v>
      </c>
      <c r="I189">
        <v>0</v>
      </c>
      <c r="J189">
        <f t="shared" si="6"/>
        <v>0.11019239669465565</v>
      </c>
      <c r="L189" t="e">
        <f t="shared" si="7"/>
        <v>#VALUE!</v>
      </c>
      <c r="M189" t="str">
        <f t="shared" si="8"/>
        <v>32</v>
      </c>
    </row>
    <row r="190" spans="1:13" x14ac:dyDescent="0.2">
      <c r="A190" t="s">
        <v>500</v>
      </c>
      <c r="B190">
        <v>1113</v>
      </c>
      <c r="D190" s="9">
        <v>4800</v>
      </c>
      <c r="E190">
        <v>320</v>
      </c>
      <c r="F190" t="s">
        <v>249</v>
      </c>
      <c r="G190" t="s">
        <v>249</v>
      </c>
      <c r="I190">
        <v>0</v>
      </c>
      <c r="J190">
        <f t="shared" si="6"/>
        <v>0.11019239669465565</v>
      </c>
      <c r="L190" t="e">
        <f t="shared" si="7"/>
        <v>#VALUE!</v>
      </c>
      <c r="M190" t="str">
        <f t="shared" si="8"/>
        <v>32</v>
      </c>
    </row>
    <row r="191" spans="1:13" x14ac:dyDescent="0.2">
      <c r="A191" t="s">
        <v>501</v>
      </c>
      <c r="B191">
        <v>1114</v>
      </c>
      <c r="D191" s="9">
        <v>4800</v>
      </c>
      <c r="E191">
        <v>320</v>
      </c>
      <c r="F191" t="s">
        <v>249</v>
      </c>
      <c r="G191" t="s">
        <v>249</v>
      </c>
      <c r="I191">
        <v>0</v>
      </c>
      <c r="J191">
        <f t="shared" si="6"/>
        <v>0.11019239669465565</v>
      </c>
      <c r="L191" t="e">
        <f t="shared" si="7"/>
        <v>#VALUE!</v>
      </c>
      <c r="M191" t="str">
        <f t="shared" si="8"/>
        <v>32</v>
      </c>
    </row>
    <row r="192" spans="1:13" x14ac:dyDescent="0.2">
      <c r="A192" t="s">
        <v>502</v>
      </c>
      <c r="B192">
        <v>1115</v>
      </c>
      <c r="D192" s="9">
        <v>4800</v>
      </c>
      <c r="E192">
        <v>320</v>
      </c>
      <c r="F192" t="s">
        <v>249</v>
      </c>
      <c r="G192" t="s">
        <v>249</v>
      </c>
      <c r="I192">
        <v>0</v>
      </c>
      <c r="J192">
        <f t="shared" si="6"/>
        <v>0.11019239669465565</v>
      </c>
      <c r="L192" t="e">
        <f t="shared" si="7"/>
        <v>#VALUE!</v>
      </c>
      <c r="M192" t="str">
        <f t="shared" si="8"/>
        <v>32</v>
      </c>
    </row>
    <row r="193" spans="1:13" x14ac:dyDescent="0.2">
      <c r="A193" t="s">
        <v>503</v>
      </c>
      <c r="B193">
        <v>1116</v>
      </c>
      <c r="D193" s="9">
        <v>4800</v>
      </c>
      <c r="E193">
        <v>320</v>
      </c>
      <c r="F193" t="s">
        <v>249</v>
      </c>
      <c r="G193" t="s">
        <v>249</v>
      </c>
      <c r="I193">
        <v>0</v>
      </c>
      <c r="J193">
        <f t="shared" si="6"/>
        <v>0.11019239669465565</v>
      </c>
      <c r="L193" t="e">
        <f t="shared" si="7"/>
        <v>#VALUE!</v>
      </c>
      <c r="M193" t="str">
        <f t="shared" si="8"/>
        <v>32</v>
      </c>
    </row>
    <row r="194" spans="1:13" x14ac:dyDescent="0.2">
      <c r="A194" t="s">
        <v>504</v>
      </c>
      <c r="B194">
        <v>1117</v>
      </c>
      <c r="D194" s="9">
        <v>4800</v>
      </c>
      <c r="E194">
        <v>320</v>
      </c>
      <c r="F194" t="s">
        <v>249</v>
      </c>
      <c r="G194" t="s">
        <v>249</v>
      </c>
      <c r="I194">
        <v>0</v>
      </c>
      <c r="J194">
        <f t="shared" ref="J194:J254" si="9">CONVERT(D194,"ft^2","us_acre")</f>
        <v>0.11019239669465565</v>
      </c>
      <c r="L194" t="e">
        <f t="shared" si="7"/>
        <v>#VALUE!</v>
      </c>
      <c r="M194" t="str">
        <f t="shared" si="8"/>
        <v>32</v>
      </c>
    </row>
    <row r="195" spans="1:13" x14ac:dyDescent="0.2">
      <c r="A195" t="s">
        <v>505</v>
      </c>
      <c r="B195">
        <v>1302</v>
      </c>
      <c r="D195" s="9">
        <v>4800</v>
      </c>
      <c r="E195">
        <v>320</v>
      </c>
      <c r="F195" t="s">
        <v>249</v>
      </c>
      <c r="G195" t="s">
        <v>249</v>
      </c>
      <c r="I195">
        <v>0</v>
      </c>
      <c r="J195">
        <f t="shared" si="9"/>
        <v>0.11019239669465565</v>
      </c>
      <c r="L195" t="e">
        <f t="shared" ref="L195:L254" si="10">LEFT(D195,LEN(D195)-8)</f>
        <v>#VALUE!</v>
      </c>
      <c r="M195" t="str">
        <f t="shared" ref="M195:M254" si="11">LEFT(E195,LEN(E195)-1)</f>
        <v>32</v>
      </c>
    </row>
    <row r="196" spans="1:13" x14ac:dyDescent="0.2">
      <c r="A196" t="s">
        <v>506</v>
      </c>
      <c r="B196">
        <v>1303</v>
      </c>
      <c r="D196" s="9">
        <v>4800</v>
      </c>
      <c r="E196">
        <v>320</v>
      </c>
      <c r="F196" t="s">
        <v>249</v>
      </c>
      <c r="G196" t="s">
        <v>249</v>
      </c>
      <c r="I196">
        <v>0</v>
      </c>
      <c r="J196">
        <f t="shared" si="9"/>
        <v>0.11019239669465565</v>
      </c>
      <c r="L196" t="e">
        <f t="shared" si="10"/>
        <v>#VALUE!</v>
      </c>
      <c r="M196" t="str">
        <f t="shared" si="11"/>
        <v>32</v>
      </c>
    </row>
    <row r="197" spans="1:13" x14ac:dyDescent="0.2">
      <c r="A197" t="s">
        <v>507</v>
      </c>
      <c r="B197">
        <v>1304</v>
      </c>
      <c r="D197" s="9">
        <v>4800</v>
      </c>
      <c r="E197">
        <v>320</v>
      </c>
      <c r="F197" t="s">
        <v>249</v>
      </c>
      <c r="G197" t="s">
        <v>249</v>
      </c>
      <c r="I197">
        <v>0</v>
      </c>
      <c r="J197">
        <f t="shared" si="9"/>
        <v>0.11019239669465565</v>
      </c>
      <c r="L197" t="e">
        <f t="shared" si="10"/>
        <v>#VALUE!</v>
      </c>
      <c r="M197" t="str">
        <f t="shared" si="11"/>
        <v>32</v>
      </c>
    </row>
    <row r="198" spans="1:13" x14ac:dyDescent="0.2">
      <c r="A198" t="s">
        <v>508</v>
      </c>
      <c r="B198">
        <v>1305</v>
      </c>
      <c r="D198" s="9">
        <v>4800</v>
      </c>
      <c r="E198">
        <v>320</v>
      </c>
      <c r="F198" t="s">
        <v>249</v>
      </c>
      <c r="G198" t="s">
        <v>249</v>
      </c>
      <c r="I198">
        <v>0</v>
      </c>
      <c r="J198">
        <f t="shared" si="9"/>
        <v>0.11019239669465565</v>
      </c>
      <c r="L198" t="e">
        <f t="shared" si="10"/>
        <v>#VALUE!</v>
      </c>
      <c r="M198" t="str">
        <f t="shared" si="11"/>
        <v>32</v>
      </c>
    </row>
    <row r="199" spans="1:13" x14ac:dyDescent="0.2">
      <c r="A199" t="s">
        <v>509</v>
      </c>
      <c r="B199">
        <v>1306</v>
      </c>
      <c r="D199" s="9">
        <v>4800</v>
      </c>
      <c r="E199">
        <v>320</v>
      </c>
      <c r="F199" t="s">
        <v>249</v>
      </c>
      <c r="G199" t="s">
        <v>249</v>
      </c>
      <c r="I199">
        <v>0</v>
      </c>
      <c r="J199">
        <f t="shared" si="9"/>
        <v>0.11019239669465565</v>
      </c>
      <c r="L199" t="e">
        <f t="shared" si="10"/>
        <v>#VALUE!</v>
      </c>
      <c r="M199" t="str">
        <f t="shared" si="11"/>
        <v>32</v>
      </c>
    </row>
    <row r="200" spans="1:13" x14ac:dyDescent="0.2">
      <c r="A200" t="s">
        <v>510</v>
      </c>
      <c r="B200">
        <v>1307</v>
      </c>
      <c r="D200" s="9">
        <v>4800</v>
      </c>
      <c r="E200">
        <v>320</v>
      </c>
      <c r="F200" t="s">
        <v>249</v>
      </c>
      <c r="G200" t="s">
        <v>249</v>
      </c>
      <c r="I200">
        <v>0</v>
      </c>
      <c r="J200">
        <f t="shared" si="9"/>
        <v>0.11019239669465565</v>
      </c>
      <c r="L200" t="e">
        <f t="shared" si="10"/>
        <v>#VALUE!</v>
      </c>
      <c r="M200" t="str">
        <f t="shared" si="11"/>
        <v>32</v>
      </c>
    </row>
    <row r="201" spans="1:13" x14ac:dyDescent="0.2">
      <c r="A201" t="s">
        <v>511</v>
      </c>
      <c r="B201">
        <v>1308</v>
      </c>
      <c r="D201" s="9">
        <v>4800</v>
      </c>
      <c r="E201">
        <v>320</v>
      </c>
      <c r="F201" t="s">
        <v>249</v>
      </c>
      <c r="G201" t="s">
        <v>249</v>
      </c>
      <c r="I201">
        <v>0</v>
      </c>
      <c r="J201">
        <f t="shared" si="9"/>
        <v>0.11019239669465565</v>
      </c>
      <c r="L201" t="e">
        <f t="shared" si="10"/>
        <v>#VALUE!</v>
      </c>
      <c r="M201" t="str">
        <f t="shared" si="11"/>
        <v>32</v>
      </c>
    </row>
    <row r="202" spans="1:13" x14ac:dyDescent="0.2">
      <c r="A202" t="s">
        <v>512</v>
      </c>
      <c r="B202">
        <v>1309</v>
      </c>
      <c r="D202" s="9">
        <v>4800</v>
      </c>
      <c r="E202">
        <v>320</v>
      </c>
      <c r="F202" t="s">
        <v>249</v>
      </c>
      <c r="G202" t="s">
        <v>249</v>
      </c>
      <c r="I202">
        <v>0</v>
      </c>
      <c r="J202">
        <f t="shared" si="9"/>
        <v>0.11019239669465565</v>
      </c>
      <c r="L202" t="e">
        <f t="shared" si="10"/>
        <v>#VALUE!</v>
      </c>
      <c r="M202" t="str">
        <f t="shared" si="11"/>
        <v>32</v>
      </c>
    </row>
    <row r="203" spans="1:13" x14ac:dyDescent="0.2">
      <c r="A203" t="s">
        <v>513</v>
      </c>
      <c r="B203">
        <v>1310</v>
      </c>
      <c r="D203" s="9">
        <v>4800</v>
      </c>
      <c r="E203">
        <v>320</v>
      </c>
      <c r="F203" t="s">
        <v>249</v>
      </c>
      <c r="G203" t="s">
        <v>249</v>
      </c>
      <c r="I203">
        <v>0</v>
      </c>
      <c r="J203">
        <f t="shared" si="9"/>
        <v>0.11019239669465565</v>
      </c>
      <c r="L203" t="e">
        <f t="shared" si="10"/>
        <v>#VALUE!</v>
      </c>
      <c r="M203" t="str">
        <f t="shared" si="11"/>
        <v>32</v>
      </c>
    </row>
    <row r="204" spans="1:13" x14ac:dyDescent="0.2">
      <c r="A204" t="s">
        <v>514</v>
      </c>
      <c r="B204">
        <v>1311</v>
      </c>
      <c r="D204" s="9">
        <v>4800</v>
      </c>
      <c r="E204">
        <v>320</v>
      </c>
      <c r="F204" t="s">
        <v>249</v>
      </c>
      <c r="G204" t="s">
        <v>249</v>
      </c>
      <c r="I204">
        <v>0</v>
      </c>
      <c r="J204">
        <f t="shared" si="9"/>
        <v>0.11019239669465565</v>
      </c>
      <c r="L204" t="e">
        <f t="shared" si="10"/>
        <v>#VALUE!</v>
      </c>
      <c r="M204" t="str">
        <f t="shared" si="11"/>
        <v>32</v>
      </c>
    </row>
    <row r="205" spans="1:13" x14ac:dyDescent="0.2">
      <c r="A205" t="s">
        <v>515</v>
      </c>
      <c r="B205">
        <v>1312</v>
      </c>
      <c r="D205" s="9">
        <v>4800</v>
      </c>
      <c r="E205">
        <v>320</v>
      </c>
      <c r="F205" t="s">
        <v>249</v>
      </c>
      <c r="G205" t="s">
        <v>249</v>
      </c>
      <c r="I205">
        <v>0</v>
      </c>
      <c r="J205">
        <f t="shared" si="9"/>
        <v>0.11019239669465565</v>
      </c>
      <c r="L205" t="e">
        <f t="shared" si="10"/>
        <v>#VALUE!</v>
      </c>
      <c r="M205" t="str">
        <f t="shared" si="11"/>
        <v>32</v>
      </c>
    </row>
    <row r="206" spans="1:13" x14ac:dyDescent="0.2">
      <c r="A206" t="s">
        <v>516</v>
      </c>
      <c r="B206">
        <v>1313</v>
      </c>
      <c r="D206" s="9">
        <v>4800</v>
      </c>
      <c r="E206">
        <v>320</v>
      </c>
      <c r="F206" t="s">
        <v>249</v>
      </c>
      <c r="G206" t="s">
        <v>249</v>
      </c>
      <c r="I206">
        <v>0</v>
      </c>
      <c r="J206">
        <f t="shared" si="9"/>
        <v>0.11019239669465565</v>
      </c>
      <c r="L206" t="e">
        <f t="shared" si="10"/>
        <v>#VALUE!</v>
      </c>
      <c r="M206" t="str">
        <f t="shared" si="11"/>
        <v>32</v>
      </c>
    </row>
    <row r="207" spans="1:13" x14ac:dyDescent="0.2">
      <c r="A207" t="s">
        <v>517</v>
      </c>
      <c r="B207">
        <v>1314</v>
      </c>
      <c r="D207" s="9">
        <v>4800</v>
      </c>
      <c r="E207">
        <v>320</v>
      </c>
      <c r="F207" t="s">
        <v>249</v>
      </c>
      <c r="G207" t="s">
        <v>249</v>
      </c>
      <c r="I207">
        <v>0</v>
      </c>
      <c r="J207">
        <f t="shared" si="9"/>
        <v>0.11019239669465565</v>
      </c>
      <c r="L207" t="e">
        <f t="shared" si="10"/>
        <v>#VALUE!</v>
      </c>
      <c r="M207" t="str">
        <f t="shared" si="11"/>
        <v>32</v>
      </c>
    </row>
    <row r="208" spans="1:13" x14ac:dyDescent="0.2">
      <c r="A208" t="s">
        <v>518</v>
      </c>
      <c r="B208">
        <v>1315</v>
      </c>
      <c r="D208" s="9">
        <v>4800</v>
      </c>
      <c r="E208">
        <v>320</v>
      </c>
      <c r="F208" t="s">
        <v>249</v>
      </c>
      <c r="G208" t="s">
        <v>249</v>
      </c>
      <c r="I208">
        <v>0</v>
      </c>
      <c r="J208">
        <f t="shared" si="9"/>
        <v>0.11019239669465565</v>
      </c>
      <c r="L208" t="e">
        <f t="shared" si="10"/>
        <v>#VALUE!</v>
      </c>
      <c r="M208" t="str">
        <f t="shared" si="11"/>
        <v>32</v>
      </c>
    </row>
    <row r="209" spans="1:13" x14ac:dyDescent="0.2">
      <c r="A209" t="s">
        <v>519</v>
      </c>
      <c r="B209">
        <v>1316</v>
      </c>
      <c r="D209" s="9">
        <v>4800</v>
      </c>
      <c r="E209">
        <v>320</v>
      </c>
      <c r="F209" t="s">
        <v>249</v>
      </c>
      <c r="G209" t="s">
        <v>249</v>
      </c>
      <c r="I209">
        <v>0</v>
      </c>
      <c r="J209">
        <f t="shared" si="9"/>
        <v>0.11019239669465565</v>
      </c>
      <c r="L209" t="e">
        <f t="shared" si="10"/>
        <v>#VALUE!</v>
      </c>
      <c r="M209" t="str">
        <f t="shared" si="11"/>
        <v>32</v>
      </c>
    </row>
    <row r="210" spans="1:13" x14ac:dyDescent="0.2">
      <c r="A210" t="s">
        <v>380</v>
      </c>
      <c r="B210">
        <v>812</v>
      </c>
      <c r="D210" s="9">
        <v>4707.42</v>
      </c>
      <c r="E210">
        <v>312.67</v>
      </c>
      <c r="F210" t="s">
        <v>249</v>
      </c>
      <c r="G210" t="s">
        <v>249</v>
      </c>
      <c r="I210">
        <v>0</v>
      </c>
      <c r="J210">
        <f t="shared" si="9"/>
        <v>0.10806706084340749</v>
      </c>
      <c r="L210" t="e">
        <f t="shared" si="10"/>
        <v>#VALUE!</v>
      </c>
      <c r="M210" t="str">
        <f t="shared" si="11"/>
        <v>312.6</v>
      </c>
    </row>
    <row r="211" spans="1:13" x14ac:dyDescent="0.2">
      <c r="A211" t="s">
        <v>346</v>
      </c>
      <c r="B211">
        <v>1342</v>
      </c>
      <c r="D211" s="9">
        <v>4320</v>
      </c>
      <c r="E211">
        <v>312</v>
      </c>
      <c r="F211" t="s">
        <v>249</v>
      </c>
      <c r="G211" t="s">
        <v>249</v>
      </c>
      <c r="I211">
        <v>0</v>
      </c>
      <c r="J211">
        <f t="shared" si="9"/>
        <v>9.9173157025190084E-2</v>
      </c>
      <c r="L211" t="e">
        <f t="shared" si="10"/>
        <v>#VALUE!</v>
      </c>
      <c r="M211" t="str">
        <f t="shared" si="11"/>
        <v>31</v>
      </c>
    </row>
    <row r="212" spans="1:13" x14ac:dyDescent="0.2">
      <c r="A212" t="s">
        <v>347</v>
      </c>
      <c r="B212">
        <v>1343</v>
      </c>
      <c r="D212" s="9">
        <v>4320</v>
      </c>
      <c r="E212">
        <v>312</v>
      </c>
      <c r="F212" t="s">
        <v>249</v>
      </c>
      <c r="G212" t="s">
        <v>249</v>
      </c>
      <c r="I212">
        <v>0</v>
      </c>
      <c r="J212">
        <f t="shared" si="9"/>
        <v>9.9173157025190084E-2</v>
      </c>
      <c r="L212" t="e">
        <f t="shared" si="10"/>
        <v>#VALUE!</v>
      </c>
      <c r="M212" t="str">
        <f t="shared" si="11"/>
        <v>31</v>
      </c>
    </row>
    <row r="213" spans="1:13" x14ac:dyDescent="0.2">
      <c r="A213" t="s">
        <v>348</v>
      </c>
      <c r="B213">
        <v>1344</v>
      </c>
      <c r="D213" s="9">
        <v>4320</v>
      </c>
      <c r="E213">
        <v>312</v>
      </c>
      <c r="F213" t="s">
        <v>249</v>
      </c>
      <c r="G213" t="s">
        <v>249</v>
      </c>
      <c r="I213">
        <v>0</v>
      </c>
      <c r="J213">
        <f t="shared" si="9"/>
        <v>9.9173157025190084E-2</v>
      </c>
      <c r="L213" t="e">
        <f t="shared" si="10"/>
        <v>#VALUE!</v>
      </c>
      <c r="M213" t="str">
        <f t="shared" si="11"/>
        <v>31</v>
      </c>
    </row>
    <row r="214" spans="1:13" x14ac:dyDescent="0.2">
      <c r="A214" t="s">
        <v>349</v>
      </c>
      <c r="B214">
        <v>1345</v>
      </c>
      <c r="D214" s="9">
        <v>4320</v>
      </c>
      <c r="E214">
        <v>312</v>
      </c>
      <c r="F214" t="s">
        <v>249</v>
      </c>
      <c r="G214" t="s">
        <v>249</v>
      </c>
      <c r="I214">
        <v>0</v>
      </c>
      <c r="J214">
        <f t="shared" si="9"/>
        <v>9.9173157025190084E-2</v>
      </c>
      <c r="L214" t="e">
        <f t="shared" si="10"/>
        <v>#VALUE!</v>
      </c>
      <c r="M214" t="str">
        <f t="shared" si="11"/>
        <v>31</v>
      </c>
    </row>
    <row r="215" spans="1:13" x14ac:dyDescent="0.2">
      <c r="A215" t="s">
        <v>350</v>
      </c>
      <c r="B215">
        <v>1346</v>
      </c>
      <c r="D215" s="9">
        <v>4320</v>
      </c>
      <c r="E215">
        <v>312</v>
      </c>
      <c r="F215" t="s">
        <v>249</v>
      </c>
      <c r="G215" t="s">
        <v>249</v>
      </c>
      <c r="I215">
        <v>0</v>
      </c>
      <c r="J215">
        <f t="shared" si="9"/>
        <v>9.9173157025190084E-2</v>
      </c>
      <c r="L215" t="e">
        <f t="shared" si="10"/>
        <v>#VALUE!</v>
      </c>
      <c r="M215" t="str">
        <f t="shared" si="11"/>
        <v>31</v>
      </c>
    </row>
    <row r="216" spans="1:13" x14ac:dyDescent="0.2">
      <c r="A216" t="s">
        <v>351</v>
      </c>
      <c r="B216">
        <v>1347</v>
      </c>
      <c r="D216" s="9">
        <v>4320</v>
      </c>
      <c r="E216">
        <v>312</v>
      </c>
      <c r="F216" t="s">
        <v>249</v>
      </c>
      <c r="G216" t="s">
        <v>249</v>
      </c>
      <c r="I216">
        <v>0</v>
      </c>
      <c r="J216">
        <f t="shared" si="9"/>
        <v>9.9173157025190084E-2</v>
      </c>
      <c r="L216" t="e">
        <f t="shared" si="10"/>
        <v>#VALUE!</v>
      </c>
      <c r="M216" t="str">
        <f t="shared" si="11"/>
        <v>31</v>
      </c>
    </row>
    <row r="217" spans="1:13" x14ac:dyDescent="0.2">
      <c r="A217" t="s">
        <v>352</v>
      </c>
      <c r="B217">
        <v>1348</v>
      </c>
      <c r="D217" s="9">
        <v>4320</v>
      </c>
      <c r="E217">
        <v>312</v>
      </c>
      <c r="F217" t="s">
        <v>249</v>
      </c>
      <c r="G217" t="s">
        <v>249</v>
      </c>
      <c r="I217">
        <v>0</v>
      </c>
      <c r="J217">
        <f t="shared" si="9"/>
        <v>9.9173157025190084E-2</v>
      </c>
      <c r="L217" t="e">
        <f t="shared" si="10"/>
        <v>#VALUE!</v>
      </c>
      <c r="M217" t="str">
        <f t="shared" si="11"/>
        <v>31</v>
      </c>
    </row>
    <row r="218" spans="1:13" x14ac:dyDescent="0.2">
      <c r="A218" t="s">
        <v>353</v>
      </c>
      <c r="B218">
        <v>1349</v>
      </c>
      <c r="D218" s="9">
        <v>4320</v>
      </c>
      <c r="E218">
        <v>312</v>
      </c>
      <c r="F218" t="s">
        <v>249</v>
      </c>
      <c r="G218" t="s">
        <v>249</v>
      </c>
      <c r="I218">
        <v>0</v>
      </c>
      <c r="J218">
        <f t="shared" si="9"/>
        <v>9.9173157025190084E-2</v>
      </c>
      <c r="L218" t="e">
        <f t="shared" si="10"/>
        <v>#VALUE!</v>
      </c>
      <c r="M218" t="str">
        <f t="shared" si="11"/>
        <v>31</v>
      </c>
    </row>
    <row r="219" spans="1:13" x14ac:dyDescent="0.2">
      <c r="A219" t="s">
        <v>354</v>
      </c>
      <c r="B219">
        <v>1350</v>
      </c>
      <c r="D219" s="9">
        <v>4320</v>
      </c>
      <c r="E219">
        <v>312</v>
      </c>
      <c r="F219" t="s">
        <v>249</v>
      </c>
      <c r="G219" t="s">
        <v>249</v>
      </c>
      <c r="I219">
        <v>0</v>
      </c>
      <c r="J219">
        <f t="shared" si="9"/>
        <v>9.9173157025190084E-2</v>
      </c>
      <c r="L219" t="e">
        <f t="shared" si="10"/>
        <v>#VALUE!</v>
      </c>
      <c r="M219" t="str">
        <f t="shared" si="11"/>
        <v>31</v>
      </c>
    </row>
    <row r="220" spans="1:13" x14ac:dyDescent="0.2">
      <c r="A220" t="s">
        <v>355</v>
      </c>
      <c r="B220">
        <v>1351</v>
      </c>
      <c r="D220" s="9">
        <v>4320</v>
      </c>
      <c r="E220">
        <v>312</v>
      </c>
      <c r="F220" t="s">
        <v>249</v>
      </c>
      <c r="G220" t="s">
        <v>249</v>
      </c>
      <c r="I220">
        <v>0</v>
      </c>
      <c r="J220">
        <f t="shared" si="9"/>
        <v>9.9173157025190084E-2</v>
      </c>
      <c r="L220" t="e">
        <f t="shared" si="10"/>
        <v>#VALUE!</v>
      </c>
      <c r="M220" t="str">
        <f t="shared" si="11"/>
        <v>31</v>
      </c>
    </row>
    <row r="221" spans="1:13" x14ac:dyDescent="0.2">
      <c r="A221" t="s">
        <v>356</v>
      </c>
      <c r="B221">
        <v>1352</v>
      </c>
      <c r="D221" s="9">
        <v>4320</v>
      </c>
      <c r="E221">
        <v>312</v>
      </c>
      <c r="F221" t="s">
        <v>249</v>
      </c>
      <c r="G221" t="s">
        <v>249</v>
      </c>
      <c r="I221">
        <v>0</v>
      </c>
      <c r="J221">
        <f t="shared" si="9"/>
        <v>9.9173157025190084E-2</v>
      </c>
      <c r="L221" t="e">
        <f t="shared" si="10"/>
        <v>#VALUE!</v>
      </c>
      <c r="M221" t="str">
        <f t="shared" si="11"/>
        <v>31</v>
      </c>
    </row>
    <row r="222" spans="1:13" x14ac:dyDescent="0.2">
      <c r="A222" t="s">
        <v>357</v>
      </c>
      <c r="B222">
        <v>1353</v>
      </c>
      <c r="D222" s="9">
        <v>4320</v>
      </c>
      <c r="E222">
        <v>312</v>
      </c>
      <c r="F222" t="s">
        <v>249</v>
      </c>
      <c r="G222" t="s">
        <v>249</v>
      </c>
      <c r="I222">
        <v>0</v>
      </c>
      <c r="J222">
        <f t="shared" si="9"/>
        <v>9.9173157025190084E-2</v>
      </c>
      <c r="L222" t="e">
        <f t="shared" si="10"/>
        <v>#VALUE!</v>
      </c>
      <c r="M222" t="str">
        <f t="shared" si="11"/>
        <v>31</v>
      </c>
    </row>
    <row r="223" spans="1:13" x14ac:dyDescent="0.2">
      <c r="A223" t="s">
        <v>358</v>
      </c>
      <c r="B223">
        <v>1354</v>
      </c>
      <c r="D223" s="9">
        <v>4320</v>
      </c>
      <c r="E223">
        <v>312</v>
      </c>
      <c r="F223" t="s">
        <v>249</v>
      </c>
      <c r="G223" t="s">
        <v>249</v>
      </c>
      <c r="I223">
        <v>0</v>
      </c>
      <c r="J223">
        <f t="shared" si="9"/>
        <v>9.9173157025190084E-2</v>
      </c>
      <c r="L223" t="e">
        <f t="shared" si="10"/>
        <v>#VALUE!</v>
      </c>
      <c r="M223" t="str">
        <f t="shared" si="11"/>
        <v>31</v>
      </c>
    </row>
    <row r="224" spans="1:13" x14ac:dyDescent="0.2">
      <c r="A224" t="s">
        <v>359</v>
      </c>
      <c r="B224">
        <v>1355</v>
      </c>
      <c r="D224" s="9">
        <v>4320</v>
      </c>
      <c r="E224">
        <v>312</v>
      </c>
      <c r="F224" t="s">
        <v>249</v>
      </c>
      <c r="G224" t="s">
        <v>249</v>
      </c>
      <c r="I224">
        <v>0</v>
      </c>
      <c r="J224">
        <f t="shared" si="9"/>
        <v>9.9173157025190084E-2</v>
      </c>
      <c r="L224" t="e">
        <f t="shared" si="10"/>
        <v>#VALUE!</v>
      </c>
      <c r="M224" t="str">
        <f t="shared" si="11"/>
        <v>31</v>
      </c>
    </row>
    <row r="225" spans="1:13" x14ac:dyDescent="0.2">
      <c r="A225" t="s">
        <v>360</v>
      </c>
      <c r="B225">
        <v>1356</v>
      </c>
      <c r="D225" s="9">
        <v>4320</v>
      </c>
      <c r="E225">
        <v>312</v>
      </c>
      <c r="F225" t="s">
        <v>249</v>
      </c>
      <c r="G225" t="s">
        <v>249</v>
      </c>
      <c r="I225">
        <v>0</v>
      </c>
      <c r="J225">
        <f t="shared" si="9"/>
        <v>9.9173157025190084E-2</v>
      </c>
      <c r="L225" t="e">
        <f t="shared" si="10"/>
        <v>#VALUE!</v>
      </c>
      <c r="M225" t="str">
        <f t="shared" si="11"/>
        <v>31</v>
      </c>
    </row>
    <row r="226" spans="1:13" x14ac:dyDescent="0.2">
      <c r="A226" t="s">
        <v>361</v>
      </c>
      <c r="B226">
        <v>1357</v>
      </c>
      <c r="D226" s="9">
        <v>4320</v>
      </c>
      <c r="E226">
        <v>312</v>
      </c>
      <c r="F226" t="s">
        <v>249</v>
      </c>
      <c r="G226" t="s">
        <v>249</v>
      </c>
      <c r="I226">
        <v>0</v>
      </c>
      <c r="J226">
        <f t="shared" si="9"/>
        <v>9.9173157025190084E-2</v>
      </c>
      <c r="L226" t="e">
        <f t="shared" si="10"/>
        <v>#VALUE!</v>
      </c>
      <c r="M226" t="str">
        <f t="shared" si="11"/>
        <v>31</v>
      </c>
    </row>
    <row r="227" spans="1:13" x14ac:dyDescent="0.2">
      <c r="A227" t="s">
        <v>362</v>
      </c>
      <c r="B227">
        <v>1358</v>
      </c>
      <c r="D227" s="9">
        <v>4320</v>
      </c>
      <c r="E227">
        <v>312</v>
      </c>
      <c r="F227" t="s">
        <v>249</v>
      </c>
      <c r="G227" t="s">
        <v>249</v>
      </c>
      <c r="I227">
        <v>0</v>
      </c>
      <c r="J227">
        <f t="shared" si="9"/>
        <v>9.9173157025190084E-2</v>
      </c>
      <c r="L227" t="e">
        <f t="shared" si="10"/>
        <v>#VALUE!</v>
      </c>
      <c r="M227" t="str">
        <f t="shared" si="11"/>
        <v>31</v>
      </c>
    </row>
    <row r="228" spans="1:13" x14ac:dyDescent="0.2">
      <c r="A228" t="s">
        <v>363</v>
      </c>
      <c r="B228">
        <v>1402</v>
      </c>
      <c r="D228" s="9">
        <v>4320</v>
      </c>
      <c r="E228">
        <v>312</v>
      </c>
      <c r="F228" t="s">
        <v>249</v>
      </c>
      <c r="G228" t="s">
        <v>249</v>
      </c>
      <c r="I228">
        <v>0</v>
      </c>
      <c r="J228">
        <f t="shared" si="9"/>
        <v>9.9173157025190084E-2</v>
      </c>
      <c r="L228" t="e">
        <f t="shared" si="10"/>
        <v>#VALUE!</v>
      </c>
      <c r="M228" t="str">
        <f t="shared" si="11"/>
        <v>31</v>
      </c>
    </row>
    <row r="229" spans="1:13" x14ac:dyDescent="0.2">
      <c r="A229" t="s">
        <v>364</v>
      </c>
      <c r="B229">
        <v>1403</v>
      </c>
      <c r="D229" s="9">
        <v>4320</v>
      </c>
      <c r="E229">
        <v>312</v>
      </c>
      <c r="F229" t="s">
        <v>249</v>
      </c>
      <c r="G229" t="s">
        <v>249</v>
      </c>
      <c r="I229">
        <v>0</v>
      </c>
      <c r="J229">
        <f t="shared" si="9"/>
        <v>9.9173157025190084E-2</v>
      </c>
      <c r="L229" t="e">
        <f t="shared" si="10"/>
        <v>#VALUE!</v>
      </c>
      <c r="M229" t="str">
        <f t="shared" si="11"/>
        <v>31</v>
      </c>
    </row>
    <row r="230" spans="1:13" x14ac:dyDescent="0.2">
      <c r="A230" t="s">
        <v>365</v>
      </c>
      <c r="B230">
        <v>1404</v>
      </c>
      <c r="D230" s="9">
        <v>4320</v>
      </c>
      <c r="E230">
        <v>312</v>
      </c>
      <c r="F230" t="s">
        <v>249</v>
      </c>
      <c r="G230" t="s">
        <v>249</v>
      </c>
      <c r="I230">
        <v>0</v>
      </c>
      <c r="J230">
        <f t="shared" si="9"/>
        <v>9.9173157025190084E-2</v>
      </c>
      <c r="L230" t="e">
        <f t="shared" si="10"/>
        <v>#VALUE!</v>
      </c>
      <c r="M230" t="str">
        <f t="shared" si="11"/>
        <v>31</v>
      </c>
    </row>
    <row r="231" spans="1:13" x14ac:dyDescent="0.2">
      <c r="A231" t="s">
        <v>366</v>
      </c>
      <c r="B231">
        <v>1405</v>
      </c>
      <c r="D231" s="9">
        <v>4320</v>
      </c>
      <c r="E231">
        <v>312</v>
      </c>
      <c r="F231" t="s">
        <v>249</v>
      </c>
      <c r="G231" t="s">
        <v>249</v>
      </c>
      <c r="I231">
        <v>0</v>
      </c>
      <c r="J231">
        <f t="shared" si="9"/>
        <v>9.9173157025190084E-2</v>
      </c>
      <c r="L231" t="e">
        <f t="shared" si="10"/>
        <v>#VALUE!</v>
      </c>
      <c r="M231" t="str">
        <f t="shared" si="11"/>
        <v>31</v>
      </c>
    </row>
    <row r="232" spans="1:13" x14ac:dyDescent="0.2">
      <c r="A232" t="s">
        <v>367</v>
      </c>
      <c r="B232">
        <v>1406</v>
      </c>
      <c r="D232" s="9">
        <v>4320</v>
      </c>
      <c r="E232">
        <v>312</v>
      </c>
      <c r="F232" t="s">
        <v>249</v>
      </c>
      <c r="G232" t="s">
        <v>249</v>
      </c>
      <c r="I232">
        <v>0</v>
      </c>
      <c r="J232">
        <f t="shared" si="9"/>
        <v>9.9173157025190084E-2</v>
      </c>
      <c r="L232" t="e">
        <f t="shared" si="10"/>
        <v>#VALUE!</v>
      </c>
      <c r="M232" t="str">
        <f t="shared" si="11"/>
        <v>31</v>
      </c>
    </row>
    <row r="233" spans="1:13" x14ac:dyDescent="0.2">
      <c r="A233" t="s">
        <v>368</v>
      </c>
      <c r="B233">
        <v>1407</v>
      </c>
      <c r="D233" s="9">
        <v>4320</v>
      </c>
      <c r="E233">
        <v>312</v>
      </c>
      <c r="F233" t="s">
        <v>249</v>
      </c>
      <c r="G233" t="s">
        <v>249</v>
      </c>
      <c r="I233">
        <v>0</v>
      </c>
      <c r="J233">
        <f t="shared" si="9"/>
        <v>9.9173157025190084E-2</v>
      </c>
      <c r="L233" t="e">
        <f t="shared" si="10"/>
        <v>#VALUE!</v>
      </c>
      <c r="M233" t="str">
        <f t="shared" si="11"/>
        <v>31</v>
      </c>
    </row>
    <row r="234" spans="1:13" x14ac:dyDescent="0.2">
      <c r="A234" t="s">
        <v>369</v>
      </c>
      <c r="B234">
        <v>1408</v>
      </c>
      <c r="D234" s="9">
        <v>4320</v>
      </c>
      <c r="E234">
        <v>312</v>
      </c>
      <c r="F234" t="s">
        <v>249</v>
      </c>
      <c r="G234" t="s">
        <v>249</v>
      </c>
      <c r="I234">
        <v>0</v>
      </c>
      <c r="J234">
        <f t="shared" si="9"/>
        <v>9.9173157025190084E-2</v>
      </c>
      <c r="L234" t="e">
        <f t="shared" si="10"/>
        <v>#VALUE!</v>
      </c>
      <c r="M234" t="str">
        <f t="shared" si="11"/>
        <v>31</v>
      </c>
    </row>
    <row r="235" spans="1:13" x14ac:dyDescent="0.2">
      <c r="A235" t="s">
        <v>370</v>
      </c>
      <c r="B235">
        <v>1409</v>
      </c>
      <c r="D235" s="9">
        <v>4320</v>
      </c>
      <c r="E235">
        <v>312</v>
      </c>
      <c r="F235" t="s">
        <v>249</v>
      </c>
      <c r="G235" t="s">
        <v>249</v>
      </c>
      <c r="I235">
        <v>0</v>
      </c>
      <c r="J235">
        <f t="shared" si="9"/>
        <v>9.9173157025190084E-2</v>
      </c>
      <c r="L235" t="e">
        <f t="shared" si="10"/>
        <v>#VALUE!</v>
      </c>
      <c r="M235" t="str">
        <f t="shared" si="11"/>
        <v>31</v>
      </c>
    </row>
    <row r="236" spans="1:13" x14ac:dyDescent="0.2">
      <c r="A236" t="s">
        <v>371</v>
      </c>
      <c r="B236">
        <v>1410</v>
      </c>
      <c r="D236" s="9">
        <v>4320</v>
      </c>
      <c r="E236">
        <v>312</v>
      </c>
      <c r="F236" t="s">
        <v>249</v>
      </c>
      <c r="G236" t="s">
        <v>249</v>
      </c>
      <c r="I236">
        <v>0</v>
      </c>
      <c r="J236">
        <f t="shared" si="9"/>
        <v>9.9173157025190084E-2</v>
      </c>
      <c r="L236" t="e">
        <f t="shared" si="10"/>
        <v>#VALUE!</v>
      </c>
      <c r="M236" t="str">
        <f t="shared" si="11"/>
        <v>31</v>
      </c>
    </row>
    <row r="237" spans="1:13" x14ac:dyDescent="0.2">
      <c r="A237" t="s">
        <v>372</v>
      </c>
      <c r="B237">
        <v>1411</v>
      </c>
      <c r="D237" s="9">
        <v>4320</v>
      </c>
      <c r="E237">
        <v>312</v>
      </c>
      <c r="F237" t="s">
        <v>249</v>
      </c>
      <c r="G237" t="s">
        <v>249</v>
      </c>
      <c r="I237">
        <v>0</v>
      </c>
      <c r="J237">
        <f t="shared" si="9"/>
        <v>9.9173157025190084E-2</v>
      </c>
      <c r="L237" t="e">
        <f t="shared" si="10"/>
        <v>#VALUE!</v>
      </c>
      <c r="M237" t="str">
        <f t="shared" si="11"/>
        <v>31</v>
      </c>
    </row>
    <row r="238" spans="1:13" x14ac:dyDescent="0.2">
      <c r="A238" t="s">
        <v>373</v>
      </c>
      <c r="B238">
        <v>1412</v>
      </c>
      <c r="D238" s="9">
        <v>4320</v>
      </c>
      <c r="E238">
        <v>312</v>
      </c>
      <c r="F238" t="s">
        <v>249</v>
      </c>
      <c r="G238" t="s">
        <v>249</v>
      </c>
      <c r="I238">
        <v>0</v>
      </c>
      <c r="J238">
        <f t="shared" si="9"/>
        <v>9.9173157025190084E-2</v>
      </c>
      <c r="L238" t="e">
        <f t="shared" si="10"/>
        <v>#VALUE!</v>
      </c>
      <c r="M238" t="str">
        <f t="shared" si="11"/>
        <v>31</v>
      </c>
    </row>
    <row r="239" spans="1:13" x14ac:dyDescent="0.2">
      <c r="A239" t="s">
        <v>374</v>
      </c>
      <c r="B239">
        <v>1413</v>
      </c>
      <c r="D239" s="9">
        <v>4320</v>
      </c>
      <c r="E239">
        <v>312</v>
      </c>
      <c r="F239" t="s">
        <v>249</v>
      </c>
      <c r="G239" t="s">
        <v>249</v>
      </c>
      <c r="I239">
        <v>0</v>
      </c>
      <c r="J239">
        <f t="shared" si="9"/>
        <v>9.9173157025190084E-2</v>
      </c>
      <c r="L239" t="e">
        <f t="shared" si="10"/>
        <v>#VALUE!</v>
      </c>
      <c r="M239" t="str">
        <f t="shared" si="11"/>
        <v>31</v>
      </c>
    </row>
    <row r="240" spans="1:13" x14ac:dyDescent="0.2">
      <c r="A240" t="s">
        <v>375</v>
      </c>
      <c r="B240">
        <v>1414</v>
      </c>
      <c r="D240" s="9">
        <v>4320</v>
      </c>
      <c r="E240">
        <v>312</v>
      </c>
      <c r="F240" t="s">
        <v>249</v>
      </c>
      <c r="G240" t="s">
        <v>249</v>
      </c>
      <c r="I240">
        <v>0</v>
      </c>
      <c r="J240">
        <f t="shared" si="9"/>
        <v>9.9173157025190084E-2</v>
      </c>
      <c r="L240" t="e">
        <f t="shared" si="10"/>
        <v>#VALUE!</v>
      </c>
      <c r="M240" t="str">
        <f t="shared" si="11"/>
        <v>31</v>
      </c>
    </row>
    <row r="241" spans="1:13" x14ac:dyDescent="0.2">
      <c r="A241" t="s">
        <v>376</v>
      </c>
      <c r="B241">
        <v>1415</v>
      </c>
      <c r="D241" s="9">
        <v>4320</v>
      </c>
      <c r="E241">
        <v>312</v>
      </c>
      <c r="F241" t="s">
        <v>249</v>
      </c>
      <c r="G241" t="s">
        <v>249</v>
      </c>
      <c r="I241">
        <v>0</v>
      </c>
      <c r="J241">
        <f t="shared" si="9"/>
        <v>9.9173157025190084E-2</v>
      </c>
      <c r="L241" t="e">
        <f t="shared" si="10"/>
        <v>#VALUE!</v>
      </c>
      <c r="M241" t="str">
        <f t="shared" si="11"/>
        <v>31</v>
      </c>
    </row>
    <row r="242" spans="1:13" x14ac:dyDescent="0.2">
      <c r="A242" t="s">
        <v>377</v>
      </c>
      <c r="B242">
        <v>1416</v>
      </c>
      <c r="D242" s="9">
        <v>4320</v>
      </c>
      <c r="E242">
        <v>312</v>
      </c>
      <c r="F242" t="s">
        <v>249</v>
      </c>
      <c r="G242" t="s">
        <v>249</v>
      </c>
      <c r="I242">
        <v>0</v>
      </c>
      <c r="J242">
        <f t="shared" si="9"/>
        <v>9.9173157025190084E-2</v>
      </c>
      <c r="L242" t="e">
        <f t="shared" si="10"/>
        <v>#VALUE!</v>
      </c>
      <c r="M242" t="str">
        <f t="shared" si="11"/>
        <v>31</v>
      </c>
    </row>
    <row r="243" spans="1:13" x14ac:dyDescent="0.2">
      <c r="A243" t="s">
        <v>378</v>
      </c>
      <c r="B243">
        <v>1417</v>
      </c>
      <c r="D243" s="9">
        <v>4320</v>
      </c>
      <c r="E243">
        <v>312</v>
      </c>
      <c r="F243" t="s">
        <v>249</v>
      </c>
      <c r="G243" t="s">
        <v>249</v>
      </c>
      <c r="I243">
        <v>0</v>
      </c>
      <c r="J243">
        <f t="shared" si="9"/>
        <v>9.9173157025190084E-2</v>
      </c>
      <c r="L243" t="e">
        <f t="shared" si="10"/>
        <v>#VALUE!</v>
      </c>
      <c r="M243" t="str">
        <f t="shared" si="11"/>
        <v>31</v>
      </c>
    </row>
    <row r="244" spans="1:13" x14ac:dyDescent="0.2">
      <c r="A244" t="s">
        <v>379</v>
      </c>
      <c r="B244">
        <v>1418</v>
      </c>
      <c r="D244" s="9">
        <v>4320</v>
      </c>
      <c r="E244">
        <v>312</v>
      </c>
      <c r="F244" t="s">
        <v>249</v>
      </c>
      <c r="G244" t="s">
        <v>249</v>
      </c>
      <c r="I244">
        <v>0</v>
      </c>
      <c r="J244">
        <f t="shared" si="9"/>
        <v>9.9173157025190084E-2</v>
      </c>
      <c r="L244" t="e">
        <f t="shared" si="10"/>
        <v>#VALUE!</v>
      </c>
      <c r="M244" t="str">
        <f t="shared" si="11"/>
        <v>31</v>
      </c>
    </row>
    <row r="245" spans="1:13" x14ac:dyDescent="0.2">
      <c r="A245" t="s">
        <v>345</v>
      </c>
      <c r="B245">
        <v>822</v>
      </c>
      <c r="D245" s="9">
        <v>4312.6899999999996</v>
      </c>
      <c r="E245">
        <v>311.60000000000002</v>
      </c>
      <c r="F245" t="s">
        <v>249</v>
      </c>
      <c r="G245" t="s">
        <v>249</v>
      </c>
      <c r="I245">
        <v>0</v>
      </c>
      <c r="J245">
        <f t="shared" si="9"/>
        <v>9.9005343187723832E-2</v>
      </c>
      <c r="L245" t="e">
        <f t="shared" si="10"/>
        <v>#VALUE!</v>
      </c>
      <c r="M245" t="str">
        <f t="shared" si="11"/>
        <v>311.</v>
      </c>
    </row>
    <row r="246" spans="1:13" x14ac:dyDescent="0.2">
      <c r="A246" t="s">
        <v>344</v>
      </c>
      <c r="B246">
        <v>821</v>
      </c>
      <c r="D246" s="9">
        <v>4300.6099999999997</v>
      </c>
      <c r="E246">
        <v>310.92</v>
      </c>
      <c r="F246" t="s">
        <v>249</v>
      </c>
      <c r="G246" t="s">
        <v>249</v>
      </c>
      <c r="I246">
        <v>0</v>
      </c>
      <c r="J246">
        <f t="shared" si="9"/>
        <v>9.8728025656042287E-2</v>
      </c>
      <c r="L246" t="e">
        <f t="shared" si="10"/>
        <v>#VALUE!</v>
      </c>
      <c r="M246" t="str">
        <f t="shared" si="11"/>
        <v>310.9</v>
      </c>
    </row>
    <row r="247" spans="1:13" x14ac:dyDescent="0.2">
      <c r="A247" t="s">
        <v>343</v>
      </c>
      <c r="B247">
        <v>820</v>
      </c>
      <c r="D247" s="9">
        <v>4288.53</v>
      </c>
      <c r="E247">
        <v>310.25</v>
      </c>
      <c r="F247" t="s">
        <v>249</v>
      </c>
      <c r="G247" t="s">
        <v>249</v>
      </c>
      <c r="I247">
        <v>0</v>
      </c>
      <c r="J247">
        <f t="shared" si="9"/>
        <v>9.8450708124360742E-2</v>
      </c>
      <c r="L247" t="e">
        <f t="shared" si="10"/>
        <v>#VALUE!</v>
      </c>
      <c r="M247" t="str">
        <f t="shared" si="11"/>
        <v>310.2</v>
      </c>
    </row>
    <row r="248" spans="1:13" x14ac:dyDescent="0.2">
      <c r="A248" t="s">
        <v>342</v>
      </c>
      <c r="B248">
        <v>819</v>
      </c>
      <c r="D248" s="9">
        <v>4266.6099999999997</v>
      </c>
      <c r="E248">
        <v>309.05</v>
      </c>
      <c r="F248" t="s">
        <v>249</v>
      </c>
      <c r="G248" t="s">
        <v>249</v>
      </c>
      <c r="I248">
        <v>0</v>
      </c>
      <c r="J248">
        <f t="shared" si="9"/>
        <v>9.794749617945514E-2</v>
      </c>
      <c r="L248" t="e">
        <f t="shared" si="10"/>
        <v>#VALUE!</v>
      </c>
      <c r="M248" t="str">
        <f t="shared" si="11"/>
        <v>309.0</v>
      </c>
    </row>
    <row r="249" spans="1:13" x14ac:dyDescent="0.2">
      <c r="A249" t="s">
        <v>341</v>
      </c>
      <c r="B249">
        <v>818</v>
      </c>
      <c r="D249">
        <v>4254.63</v>
      </c>
      <c r="E249">
        <v>308.38</v>
      </c>
      <c r="F249" t="s">
        <v>249</v>
      </c>
      <c r="G249" t="s">
        <v>249</v>
      </c>
      <c r="I249">
        <v>0</v>
      </c>
      <c r="J249">
        <f t="shared" si="9"/>
        <v>9.7672474322704747E-2</v>
      </c>
      <c r="L249" t="e">
        <f t="shared" si="10"/>
        <v>#VALUE!</v>
      </c>
      <c r="M249" t="str">
        <f t="shared" si="11"/>
        <v>308.3</v>
      </c>
    </row>
    <row r="250" spans="1:13" ht="13.5" customHeight="1" x14ac:dyDescent="0.2">
      <c r="A250" t="s">
        <v>340</v>
      </c>
      <c r="B250">
        <v>817</v>
      </c>
      <c r="D250">
        <v>4242.55</v>
      </c>
      <c r="E250">
        <v>307.70999999999998</v>
      </c>
      <c r="F250" t="s">
        <v>249</v>
      </c>
      <c r="G250" t="s">
        <v>249</v>
      </c>
      <c r="I250">
        <v>0</v>
      </c>
      <c r="J250">
        <f t="shared" si="9"/>
        <v>9.7395156791023188E-2</v>
      </c>
      <c r="L250" t="e">
        <f t="shared" si="10"/>
        <v>#VALUE!</v>
      </c>
      <c r="M250" t="str">
        <f t="shared" si="11"/>
        <v>307.7</v>
      </c>
    </row>
    <row r="251" spans="1:13" x14ac:dyDescent="0.2">
      <c r="A251" t="s">
        <v>339</v>
      </c>
      <c r="B251">
        <v>816</v>
      </c>
      <c r="D251">
        <v>4177.13</v>
      </c>
      <c r="E251">
        <v>301.24</v>
      </c>
      <c r="F251" t="s">
        <v>249</v>
      </c>
      <c r="G251" t="s">
        <v>249</v>
      </c>
      <c r="I251">
        <v>0</v>
      </c>
      <c r="J251">
        <f t="shared" si="9"/>
        <v>9.5893326251072275E-2</v>
      </c>
      <c r="L251" t="e">
        <f t="shared" si="10"/>
        <v>#VALUE!</v>
      </c>
      <c r="M251" t="str">
        <f t="shared" si="11"/>
        <v>301.2</v>
      </c>
    </row>
    <row r="252" spans="1:13" x14ac:dyDescent="0.2">
      <c r="A252" s="133" t="s">
        <v>336</v>
      </c>
      <c r="B252" s="133">
        <v>283</v>
      </c>
      <c r="C252" s="134"/>
      <c r="D252" s="135">
        <v>354298.23</v>
      </c>
      <c r="E252" s="133">
        <v>14131.27</v>
      </c>
      <c r="F252" s="133" t="s">
        <v>337</v>
      </c>
      <c r="G252" s="133" t="s">
        <v>338</v>
      </c>
      <c r="H252" s="133"/>
      <c r="I252" s="133">
        <v>0</v>
      </c>
      <c r="J252" s="133">
        <f t="shared" si="9"/>
        <v>8.1335356475779879</v>
      </c>
      <c r="L252" t="str">
        <f t="shared" si="10"/>
        <v>3</v>
      </c>
      <c r="M252" t="str">
        <f t="shared" si="11"/>
        <v>14131.2</v>
      </c>
    </row>
    <row r="253" spans="1:13" x14ac:dyDescent="0.2">
      <c r="A253" s="136" t="s">
        <v>591</v>
      </c>
      <c r="B253" s="136">
        <v>260</v>
      </c>
      <c r="C253" s="137" t="s">
        <v>593</v>
      </c>
      <c r="D253" s="138">
        <v>119395.79</v>
      </c>
      <c r="E253" s="136">
        <v>3268.14</v>
      </c>
      <c r="F253" s="138" t="s">
        <v>249</v>
      </c>
      <c r="G253" s="136" t="s">
        <v>590</v>
      </c>
      <c r="H253" s="136"/>
      <c r="I253" s="136"/>
      <c r="J253" s="136">
        <f t="shared" si="9"/>
        <v>2.7409392198649578</v>
      </c>
      <c r="L253" t="str">
        <f t="shared" si="10"/>
        <v>1</v>
      </c>
      <c r="M253" t="str">
        <f t="shared" si="11"/>
        <v>3268.1</v>
      </c>
    </row>
    <row r="254" spans="1:13" x14ac:dyDescent="0.2">
      <c r="A254" s="136" t="s">
        <v>589</v>
      </c>
      <c r="B254" s="136">
        <v>182</v>
      </c>
      <c r="C254" s="137" t="s">
        <v>592</v>
      </c>
      <c r="D254" s="136">
        <v>30954.639999999999</v>
      </c>
      <c r="E254" s="136">
        <v>1276.67</v>
      </c>
      <c r="F254" s="138" t="s">
        <v>249</v>
      </c>
      <c r="G254" s="136" t="s">
        <v>590</v>
      </c>
      <c r="H254" s="136"/>
      <c r="I254" s="136">
        <v>0</v>
      </c>
      <c r="J254" s="136">
        <f t="shared" si="9"/>
        <v>0.71061791050421985</v>
      </c>
      <c r="L254" t="str">
        <f t="shared" si="10"/>
        <v/>
      </c>
      <c r="M254" t="str">
        <f t="shared" si="11"/>
        <v>1276.6</v>
      </c>
    </row>
    <row r="255" spans="1:13" x14ac:dyDescent="0.2">
      <c r="A255" t="s">
        <v>147</v>
      </c>
      <c r="D255" s="9">
        <f>SUBTOTAL(109,D2:D254)</f>
        <v>1782136.9799999997</v>
      </c>
      <c r="E255">
        <f>SUBTOTAL(109,E2:E254)</f>
        <v>99878.270000000033</v>
      </c>
      <c r="H255">
        <f>SUBTOTAL(103,H2:H254)</f>
        <v>0</v>
      </c>
      <c r="J255">
        <f>SUBTOTAL(109,J2:J254)</f>
        <v>40.912071888411738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B102-3C7A-4DAB-ACA0-7706E95C1F3B}">
  <sheetPr codeName="Sheet2">
    <tabColor theme="6" tint="-0.499984740745262"/>
  </sheetPr>
  <dimension ref="A1:H41"/>
  <sheetViews>
    <sheetView showGridLines="0" tabSelected="1" view="pageLayout" zoomScaleNormal="100" workbookViewId="0">
      <selection activeCell="B10" sqref="B10"/>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2.28515625" style="1" bestFit="1" customWidth="1"/>
    <col min="8" max="9" width="6.42578125" style="1" bestFit="1" customWidth="1"/>
    <col min="10" max="16384" width="2.42578125" style="1"/>
  </cols>
  <sheetData>
    <row r="1" spans="1:8" x14ac:dyDescent="0.2">
      <c r="D1" s="11"/>
    </row>
    <row r="2" spans="1:8" ht="16.5" thickBot="1" x14ac:dyDescent="0.25">
      <c r="A2" s="198" t="s">
        <v>33</v>
      </c>
      <c r="B2" s="198"/>
      <c r="C2" s="198"/>
      <c r="D2" s="198"/>
      <c r="E2" s="198"/>
      <c r="F2" s="198"/>
    </row>
    <row r="3" spans="1:8" ht="16.5" thickBot="1" x14ac:dyDescent="0.25">
      <c r="A3" s="35" t="s">
        <v>22</v>
      </c>
      <c r="B3" s="36" t="s">
        <v>5</v>
      </c>
      <c r="C3" s="37" t="s">
        <v>20</v>
      </c>
      <c r="D3" s="38" t="s">
        <v>25</v>
      </c>
      <c r="E3" s="37" t="s">
        <v>21</v>
      </c>
      <c r="F3" s="39" t="s">
        <v>6</v>
      </c>
    </row>
    <row r="4" spans="1:8" ht="17.25" x14ac:dyDescent="0.2">
      <c r="A4" s="40">
        <v>1</v>
      </c>
      <c r="B4" s="72" t="s">
        <v>596</v>
      </c>
      <c r="C4" s="41" t="s">
        <v>1</v>
      </c>
      <c r="D4" s="143">
        <v>10776</v>
      </c>
      <c r="E4" s="42" t="s">
        <v>23</v>
      </c>
      <c r="F4" s="43" t="s">
        <v>23</v>
      </c>
      <c r="H4" s="11"/>
    </row>
    <row r="5" spans="1:8" ht="17.25" x14ac:dyDescent="0.2">
      <c r="A5" s="40">
        <v>2</v>
      </c>
      <c r="B5" s="72" t="s">
        <v>597</v>
      </c>
      <c r="C5" s="41" t="s">
        <v>1</v>
      </c>
      <c r="D5" s="143">
        <v>7123</v>
      </c>
      <c r="E5" s="42" t="s">
        <v>23</v>
      </c>
      <c r="F5" s="43" t="s">
        <v>23</v>
      </c>
      <c r="G5" s="11"/>
    </row>
    <row r="6" spans="1:8" ht="17.25" x14ac:dyDescent="0.2">
      <c r="A6" s="40">
        <v>3</v>
      </c>
      <c r="B6" s="72" t="s">
        <v>598</v>
      </c>
      <c r="C6" s="41" t="s">
        <v>1</v>
      </c>
      <c r="D6" s="143">
        <v>12371</v>
      </c>
      <c r="E6" s="42" t="s">
        <v>23</v>
      </c>
      <c r="F6" s="43" t="s">
        <v>23</v>
      </c>
      <c r="G6" s="11"/>
    </row>
    <row r="7" spans="1:8" ht="17.25" x14ac:dyDescent="0.2">
      <c r="A7" s="40">
        <v>4</v>
      </c>
      <c r="B7" s="72" t="s">
        <v>599</v>
      </c>
      <c r="C7" s="41" t="s">
        <v>1</v>
      </c>
      <c r="D7" s="143">
        <v>324</v>
      </c>
      <c r="E7" s="42" t="s">
        <v>23</v>
      </c>
      <c r="F7" s="43" t="s">
        <v>23</v>
      </c>
      <c r="G7" s="11"/>
    </row>
    <row r="8" spans="1:8" ht="17.25" x14ac:dyDescent="0.2">
      <c r="A8" s="40">
        <v>5</v>
      </c>
      <c r="B8" s="72" t="s">
        <v>600</v>
      </c>
      <c r="C8" s="41" t="s">
        <v>1</v>
      </c>
      <c r="D8" s="143">
        <v>17486</v>
      </c>
      <c r="E8" s="42" t="s">
        <v>23</v>
      </c>
      <c r="F8" s="43" t="s">
        <v>23</v>
      </c>
      <c r="G8" s="11"/>
    </row>
    <row r="9" spans="1:8" ht="17.25" x14ac:dyDescent="0.2">
      <c r="A9" s="40">
        <v>6</v>
      </c>
      <c r="B9" s="72" t="s">
        <v>794</v>
      </c>
      <c r="C9" s="41" t="s">
        <v>1</v>
      </c>
      <c r="D9" s="143">
        <f>52358-10135</f>
        <v>42223</v>
      </c>
      <c r="E9" s="42" t="s">
        <v>23</v>
      </c>
      <c r="F9" s="43" t="s">
        <v>23</v>
      </c>
      <c r="G9" s="11"/>
    </row>
    <row r="10" spans="1:8" ht="17.25" x14ac:dyDescent="0.2">
      <c r="A10" s="40">
        <v>7</v>
      </c>
      <c r="B10" s="72" t="s">
        <v>795</v>
      </c>
      <c r="C10" s="41" t="s">
        <v>1</v>
      </c>
      <c r="D10" s="143">
        <f>D4-D5+D6-D7+D8-D9+19141</f>
        <v>10104</v>
      </c>
      <c r="E10" s="42" t="s">
        <v>23</v>
      </c>
      <c r="F10" s="43" t="s">
        <v>23</v>
      </c>
      <c r="G10" s="11"/>
    </row>
    <row r="11" spans="1:8" ht="3" customHeight="1" thickBot="1" x14ac:dyDescent="0.25">
      <c r="A11" s="61"/>
      <c r="B11" s="111"/>
      <c r="C11" s="58"/>
      <c r="D11" s="144"/>
      <c r="E11" s="73"/>
      <c r="F11" s="74"/>
      <c r="G11" s="11"/>
    </row>
    <row r="12" spans="1:8" ht="3" customHeight="1" x14ac:dyDescent="0.2">
      <c r="A12" s="220"/>
      <c r="B12" s="221"/>
      <c r="C12" s="222"/>
      <c r="D12" s="223"/>
      <c r="E12" s="224"/>
      <c r="F12" s="224"/>
      <c r="G12" s="11"/>
    </row>
    <row r="13" spans="1:8" ht="31.5" customHeight="1" x14ac:dyDescent="0.2">
      <c r="A13" s="44"/>
      <c r="B13" s="226" t="s">
        <v>796</v>
      </c>
      <c r="C13" s="226"/>
      <c r="D13" s="226"/>
      <c r="E13" s="226"/>
      <c r="F13" s="42"/>
    </row>
    <row r="14" spans="1:8" ht="17.25" x14ac:dyDescent="0.2">
      <c r="A14" s="44"/>
      <c r="B14" s="225" t="s">
        <v>793</v>
      </c>
      <c r="C14" s="225"/>
      <c r="D14" s="225"/>
      <c r="E14" s="42"/>
      <c r="F14" s="42"/>
    </row>
    <row r="15" spans="1:8" ht="17.25" x14ac:dyDescent="0.2">
      <c r="A15" s="204" t="s">
        <v>24</v>
      </c>
      <c r="B15" s="204"/>
      <c r="C15" s="204"/>
      <c r="D15" s="204"/>
      <c r="E15" s="204"/>
      <c r="F15" s="51" t="s">
        <v>23</v>
      </c>
    </row>
    <row r="16" spans="1:8" x14ac:dyDescent="0.2">
      <c r="A16" s="75"/>
      <c r="B16" s="75"/>
      <c r="C16" s="75"/>
      <c r="D16" s="109"/>
      <c r="E16" s="75"/>
      <c r="F16" s="76"/>
    </row>
    <row r="17" spans="1:7" ht="55.5" customHeight="1" x14ac:dyDescent="0.2">
      <c r="A17" s="52"/>
      <c r="B17" s="227" t="s">
        <v>797</v>
      </c>
      <c r="C17" s="227"/>
      <c r="D17" s="227"/>
      <c r="E17" s="227"/>
      <c r="F17" s="97"/>
    </row>
    <row r="18" spans="1:7" ht="13.5" customHeight="1" x14ac:dyDescent="0.2">
      <c r="A18" s="52"/>
      <c r="B18" s="113"/>
      <c r="C18" s="113"/>
      <c r="D18" s="113"/>
      <c r="E18" s="113"/>
      <c r="F18" s="97"/>
    </row>
    <row r="19" spans="1:7" x14ac:dyDescent="0.2">
      <c r="A19" s="77" t="s">
        <v>4</v>
      </c>
      <c r="B19" s="207" t="s">
        <v>36</v>
      </c>
      <c r="C19" s="207"/>
      <c r="D19" s="207"/>
      <c r="E19" s="207"/>
      <c r="F19" s="207"/>
      <c r="G19" s="4"/>
    </row>
    <row r="20" spans="1:7" x14ac:dyDescent="0.2">
      <c r="A20" s="77"/>
      <c r="B20" s="114"/>
      <c r="C20" s="98"/>
      <c r="D20" s="98"/>
      <c r="E20" s="98"/>
      <c r="F20" s="98"/>
      <c r="G20" s="4"/>
    </row>
    <row r="21" spans="1:7" x14ac:dyDescent="0.2">
      <c r="A21" s="77"/>
      <c r="B21" s="115"/>
      <c r="C21" s="116"/>
      <c r="D21" s="116"/>
      <c r="E21" s="116"/>
      <c r="F21" s="97"/>
      <c r="G21" s="4"/>
    </row>
    <row r="22" spans="1:7" ht="51.75" customHeight="1" x14ac:dyDescent="0.2">
      <c r="A22" s="53" t="s">
        <v>8</v>
      </c>
      <c r="B22" s="207" t="s">
        <v>9</v>
      </c>
      <c r="C22" s="207"/>
      <c r="D22" s="207"/>
      <c r="E22" s="207"/>
      <c r="F22" s="207"/>
      <c r="G22" s="4"/>
    </row>
    <row r="23" spans="1:7" x14ac:dyDescent="0.2">
      <c r="A23" s="53"/>
      <c r="B23" s="116"/>
      <c r="C23" s="116"/>
      <c r="D23" s="116"/>
      <c r="E23" s="117"/>
      <c r="F23" s="97"/>
      <c r="G23" s="4"/>
    </row>
    <row r="24" spans="1:7" ht="83.25" customHeight="1" x14ac:dyDescent="0.2">
      <c r="A24" s="53" t="s">
        <v>26</v>
      </c>
      <c r="B24" s="207" t="s">
        <v>10</v>
      </c>
      <c r="C24" s="207"/>
      <c r="D24" s="207"/>
      <c r="E24" s="207"/>
      <c r="F24" s="207"/>
      <c r="G24" s="4"/>
    </row>
    <row r="25" spans="1:7" x14ac:dyDescent="0.2">
      <c r="A25" s="79"/>
      <c r="B25" s="45"/>
      <c r="C25" s="59"/>
      <c r="D25" s="59"/>
      <c r="E25" s="45"/>
      <c r="F25" s="45"/>
      <c r="G25" s="4"/>
    </row>
    <row r="26" spans="1:7" x14ac:dyDescent="0.2">
      <c r="A26" s="45"/>
      <c r="B26" s="45"/>
      <c r="C26" s="45"/>
      <c r="D26" s="45"/>
      <c r="E26" s="68"/>
      <c r="F26" s="45"/>
      <c r="G26" s="4"/>
    </row>
    <row r="27" spans="1:7" x14ac:dyDescent="0.25">
      <c r="A27" s="45"/>
      <c r="B27" s="45"/>
      <c r="C27" s="45"/>
      <c r="D27" s="45"/>
      <c r="E27" s="91" t="s">
        <v>610</v>
      </c>
      <c r="F27" s="110"/>
      <c r="G27" s="4"/>
    </row>
    <row r="28" spans="1:7" x14ac:dyDescent="0.25">
      <c r="A28" s="45"/>
      <c r="B28" s="45"/>
      <c r="C28" s="45"/>
      <c r="D28" s="45"/>
      <c r="E28" s="91" t="s">
        <v>611</v>
      </c>
      <c r="F28" s="118"/>
      <c r="G28" s="4"/>
    </row>
    <row r="29" spans="1:7" x14ac:dyDescent="0.2">
      <c r="A29" s="45"/>
      <c r="B29" s="45"/>
      <c r="C29" s="45"/>
      <c r="D29" s="45"/>
      <c r="E29" s="45"/>
      <c r="F29" s="45"/>
      <c r="G29" s="4"/>
    </row>
    <row r="30" spans="1:7" x14ac:dyDescent="0.2">
      <c r="A30" s="45"/>
      <c r="B30" s="45"/>
      <c r="C30" s="45"/>
      <c r="D30" s="45"/>
      <c r="E30" s="68"/>
      <c r="F30" s="45"/>
    </row>
    <row r="31" spans="1:7" x14ac:dyDescent="0.2">
      <c r="A31" s="45"/>
      <c r="B31" s="45"/>
      <c r="C31" s="45"/>
      <c r="D31" s="45"/>
      <c r="E31" s="68"/>
      <c r="F31" s="45"/>
    </row>
    <row r="32" spans="1:7" x14ac:dyDescent="0.2">
      <c r="A32" s="45"/>
      <c r="B32" s="45"/>
      <c r="C32" s="45"/>
      <c r="D32" s="45"/>
      <c r="E32" s="68"/>
      <c r="F32" s="45"/>
    </row>
    <row r="33" spans="1:6" x14ac:dyDescent="0.2">
      <c r="A33" s="45"/>
      <c r="B33" s="45"/>
      <c r="C33" s="45"/>
      <c r="D33" s="45"/>
      <c r="E33" s="68"/>
      <c r="F33" s="45"/>
    </row>
    <row r="34" spans="1:6" x14ac:dyDescent="0.2">
      <c r="A34" s="45"/>
      <c r="B34" s="45"/>
      <c r="C34" s="45"/>
      <c r="D34" s="45"/>
      <c r="E34" s="68"/>
      <c r="F34" s="45"/>
    </row>
    <row r="35" spans="1:6" x14ac:dyDescent="0.2">
      <c r="A35" s="45"/>
      <c r="B35" s="45"/>
      <c r="C35" s="45"/>
      <c r="D35" s="45"/>
      <c r="E35" s="68"/>
      <c r="F35" s="45"/>
    </row>
    <row r="36" spans="1:6" x14ac:dyDescent="0.2">
      <c r="A36" s="45"/>
      <c r="B36" s="45"/>
      <c r="C36" s="45"/>
      <c r="D36" s="45"/>
      <c r="E36" s="68"/>
      <c r="F36" s="45"/>
    </row>
    <row r="37" spans="1:6" x14ac:dyDescent="0.2">
      <c r="A37" s="45"/>
      <c r="B37" s="45"/>
      <c r="C37" s="45"/>
      <c r="D37" s="45"/>
      <c r="E37" s="68"/>
      <c r="F37" s="45"/>
    </row>
    <row r="38" spans="1:6" x14ac:dyDescent="0.2">
      <c r="A38" s="45"/>
      <c r="B38" s="45"/>
      <c r="C38" s="45"/>
      <c r="D38" s="45"/>
      <c r="E38" s="68"/>
      <c r="F38" s="45"/>
    </row>
    <row r="39" spans="1:6" x14ac:dyDescent="0.2">
      <c r="A39" s="45"/>
      <c r="B39" s="45"/>
      <c r="C39" s="45"/>
      <c r="D39" s="45"/>
      <c r="E39" s="68"/>
      <c r="F39" s="45"/>
    </row>
    <row r="40" spans="1:6" x14ac:dyDescent="0.2">
      <c r="A40" s="45"/>
      <c r="B40" s="45"/>
      <c r="C40" s="45"/>
      <c r="D40" s="45"/>
      <c r="E40" s="68"/>
      <c r="F40" s="45"/>
    </row>
    <row r="41" spans="1:6" x14ac:dyDescent="0.2">
      <c r="A41" s="45"/>
      <c r="B41" s="45"/>
      <c r="C41" s="45"/>
      <c r="D41" s="45"/>
      <c r="E41" s="68"/>
      <c r="F41" s="45"/>
    </row>
  </sheetData>
  <mergeCells count="8">
    <mergeCell ref="A2:F2"/>
    <mergeCell ref="B22:F22"/>
    <mergeCell ref="B19:F19"/>
    <mergeCell ref="B24:F24"/>
    <mergeCell ref="A15:E15"/>
    <mergeCell ref="B17:E17"/>
    <mergeCell ref="B14:D14"/>
    <mergeCell ref="B13:E13"/>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B131F-CCCA-446E-843F-8E396E97B91C}">
  <sheetPr>
    <tabColor theme="6" tint="-0.499984740745262"/>
  </sheetPr>
  <dimension ref="A2:I29"/>
  <sheetViews>
    <sheetView showGridLines="0" view="pageLayout" zoomScaleNormal="100" workbookViewId="0">
      <selection activeCell="B18" sqref="B18:F18"/>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9.5703125" style="1" customWidth="1"/>
    <col min="8" max="16384" width="2.42578125" style="1"/>
  </cols>
  <sheetData>
    <row r="2" spans="1:9" ht="16.5" thickBot="1" x14ac:dyDescent="0.25">
      <c r="A2" s="141" t="s">
        <v>31</v>
      </c>
      <c r="B2" s="69"/>
      <c r="C2" s="69"/>
      <c r="D2" s="69"/>
      <c r="E2" s="69"/>
      <c r="F2" s="69"/>
    </row>
    <row r="3" spans="1:9" s="8" customFormat="1" ht="16.5" thickBot="1" x14ac:dyDescent="0.25">
      <c r="A3" s="164" t="s">
        <v>22</v>
      </c>
      <c r="B3" s="36" t="s">
        <v>5</v>
      </c>
      <c r="C3" s="37" t="s">
        <v>20</v>
      </c>
      <c r="D3" s="38" t="s">
        <v>25</v>
      </c>
      <c r="E3" s="37" t="s">
        <v>21</v>
      </c>
      <c r="F3" s="165" t="s">
        <v>6</v>
      </c>
    </row>
    <row r="4" spans="1:9" s="8" customFormat="1" x14ac:dyDescent="0.2">
      <c r="A4" s="189" t="s">
        <v>331</v>
      </c>
      <c r="B4" s="190"/>
      <c r="C4" s="191"/>
      <c r="D4" s="192"/>
      <c r="E4" s="191"/>
      <c r="F4" s="193"/>
    </row>
    <row r="5" spans="1:9" s="8" customFormat="1" ht="17.25" x14ac:dyDescent="0.2">
      <c r="A5" s="40">
        <v>1</v>
      </c>
      <c r="B5" s="162" t="s">
        <v>328</v>
      </c>
      <c r="C5" s="41" t="s">
        <v>3</v>
      </c>
      <c r="D5" s="147">
        <v>2</v>
      </c>
      <c r="E5" s="42" t="s">
        <v>23</v>
      </c>
      <c r="F5" s="43" t="s">
        <v>23</v>
      </c>
      <c r="I5" s="1"/>
    </row>
    <row r="6" spans="1:9" ht="17.25" x14ac:dyDescent="0.2">
      <c r="A6" s="40">
        <v>2</v>
      </c>
      <c r="B6" s="45" t="s">
        <v>46</v>
      </c>
      <c r="C6" s="41" t="s">
        <v>2</v>
      </c>
      <c r="D6" s="148">
        <v>11971.97</v>
      </c>
      <c r="E6" s="42" t="s">
        <v>23</v>
      </c>
      <c r="F6" s="43" t="s">
        <v>23</v>
      </c>
    </row>
    <row r="7" spans="1:9" ht="17.25" x14ac:dyDescent="0.2">
      <c r="A7" s="40">
        <v>3</v>
      </c>
      <c r="B7" s="45" t="s">
        <v>602</v>
      </c>
      <c r="C7" s="41" t="s">
        <v>0</v>
      </c>
      <c r="D7" s="148">
        <v>18632.89</v>
      </c>
      <c r="E7" s="42" t="s">
        <v>23</v>
      </c>
      <c r="F7" s="43" t="s">
        <v>23</v>
      </c>
      <c r="G7" s="3"/>
    </row>
    <row r="8" spans="1:9" ht="17.25" x14ac:dyDescent="0.2">
      <c r="A8" s="40">
        <v>4</v>
      </c>
      <c r="B8" s="45" t="s">
        <v>53</v>
      </c>
      <c r="C8" s="41" t="s">
        <v>0</v>
      </c>
      <c r="D8" s="148">
        <v>25273.22</v>
      </c>
      <c r="E8" s="42" t="s">
        <v>23</v>
      </c>
      <c r="F8" s="43" t="s">
        <v>23</v>
      </c>
      <c r="G8" s="3"/>
    </row>
    <row r="9" spans="1:9" ht="17.25" x14ac:dyDescent="0.2">
      <c r="A9" s="40">
        <v>5</v>
      </c>
      <c r="B9" s="45" t="s">
        <v>329</v>
      </c>
      <c r="C9" s="41" t="s">
        <v>0</v>
      </c>
      <c r="D9" s="148">
        <v>25273.22</v>
      </c>
      <c r="E9" s="42" t="s">
        <v>23</v>
      </c>
      <c r="F9" s="43" t="s">
        <v>23</v>
      </c>
      <c r="G9" s="3"/>
    </row>
    <row r="10" spans="1:9" ht="17.25" x14ac:dyDescent="0.2">
      <c r="A10" s="40">
        <v>6</v>
      </c>
      <c r="B10" s="45" t="s">
        <v>330</v>
      </c>
      <c r="C10" s="41" t="s">
        <v>34</v>
      </c>
      <c r="D10" s="147">
        <v>3726.6</v>
      </c>
      <c r="E10" s="42" t="s">
        <v>23</v>
      </c>
      <c r="F10" s="43" t="s">
        <v>23</v>
      </c>
    </row>
    <row r="11" spans="1:9" ht="17.25" x14ac:dyDescent="0.2">
      <c r="A11" s="40">
        <v>7</v>
      </c>
      <c r="B11" s="162" t="s">
        <v>327</v>
      </c>
      <c r="C11" s="41" t="s">
        <v>0</v>
      </c>
      <c r="D11" s="147">
        <v>235.55555555555554</v>
      </c>
      <c r="E11" s="42" t="s">
        <v>23</v>
      </c>
      <c r="F11" s="43" t="s">
        <v>23</v>
      </c>
    </row>
    <row r="12" spans="1:9" ht="17.25" customHeight="1" x14ac:dyDescent="0.2">
      <c r="A12" s="40">
        <v>8</v>
      </c>
      <c r="B12" s="45" t="s">
        <v>48</v>
      </c>
      <c r="C12" s="41" t="s">
        <v>35</v>
      </c>
      <c r="D12" s="147">
        <v>1</v>
      </c>
      <c r="E12" s="42" t="s">
        <v>23</v>
      </c>
      <c r="F12" s="43" t="s">
        <v>23</v>
      </c>
    </row>
    <row r="13" spans="1:9" ht="17.25" x14ac:dyDescent="0.2">
      <c r="A13" s="40">
        <v>9</v>
      </c>
      <c r="B13" s="163" t="s">
        <v>45</v>
      </c>
      <c r="C13" s="41" t="s">
        <v>3</v>
      </c>
      <c r="D13" s="147">
        <v>54</v>
      </c>
      <c r="E13" s="42" t="s">
        <v>23</v>
      </c>
      <c r="F13" s="43" t="s">
        <v>23</v>
      </c>
    </row>
    <row r="14" spans="1:9" ht="30.75" thickBot="1" x14ac:dyDescent="0.25">
      <c r="A14" s="61">
        <v>10</v>
      </c>
      <c r="B14" s="194" t="s">
        <v>54</v>
      </c>
      <c r="C14" s="58" t="s">
        <v>3</v>
      </c>
      <c r="D14" s="195">
        <v>3</v>
      </c>
      <c r="E14" s="73" t="s">
        <v>23</v>
      </c>
      <c r="F14" s="74" t="s">
        <v>23</v>
      </c>
    </row>
    <row r="15" spans="1:9" ht="17.25" x14ac:dyDescent="0.2">
      <c r="A15" s="44"/>
      <c r="B15" s="163"/>
      <c r="C15" s="41"/>
      <c r="D15" s="70"/>
      <c r="E15" s="50"/>
      <c r="F15" s="51"/>
    </row>
    <row r="16" spans="1:9" ht="17.25" x14ac:dyDescent="0.2">
      <c r="A16" s="71"/>
      <c r="B16" s="71"/>
      <c r="C16" s="71"/>
      <c r="D16" s="71"/>
      <c r="E16" s="50" t="s">
        <v>24</v>
      </c>
      <c r="F16" s="51" t="s">
        <v>23</v>
      </c>
    </row>
    <row r="17" spans="1:6" x14ac:dyDescent="0.2">
      <c r="A17" s="45"/>
      <c r="B17" s="45"/>
      <c r="C17" s="45"/>
      <c r="D17" s="45"/>
      <c r="E17" s="68"/>
      <c r="F17" s="45"/>
    </row>
    <row r="18" spans="1:6" ht="46.5" customHeight="1" x14ac:dyDescent="0.2">
      <c r="A18" s="53" t="s">
        <v>4</v>
      </c>
      <c r="B18" s="207" t="s">
        <v>9</v>
      </c>
      <c r="C18" s="207"/>
      <c r="D18" s="207"/>
      <c r="E18" s="207"/>
      <c r="F18" s="207"/>
    </row>
    <row r="19" spans="1:6" x14ac:dyDescent="0.2">
      <c r="A19" s="53"/>
      <c r="B19" s="98"/>
      <c r="C19" s="98"/>
      <c r="D19" s="98"/>
      <c r="E19" s="98"/>
      <c r="F19" s="98"/>
    </row>
    <row r="20" spans="1:6" ht="89.25" customHeight="1" x14ac:dyDescent="0.2">
      <c r="A20" s="53" t="s">
        <v>8</v>
      </c>
      <c r="B20" s="207" t="s">
        <v>10</v>
      </c>
      <c r="C20" s="207"/>
      <c r="D20" s="207"/>
      <c r="E20" s="207"/>
      <c r="F20" s="207"/>
    </row>
    <row r="21" spans="1:6" x14ac:dyDescent="0.25">
      <c r="A21" s="45"/>
      <c r="B21" s="45"/>
      <c r="C21" s="45"/>
      <c r="D21" s="45"/>
      <c r="E21" s="91" t="s">
        <v>610</v>
      </c>
      <c r="F21" s="110"/>
    </row>
    <row r="22" spans="1:6" ht="17.25" customHeight="1" x14ac:dyDescent="0.25">
      <c r="A22" s="45"/>
      <c r="B22" s="45"/>
      <c r="C22" s="45"/>
      <c r="D22" s="45"/>
      <c r="E22" s="91" t="s">
        <v>611</v>
      </c>
      <c r="F22" s="118"/>
    </row>
    <row r="23" spans="1:6" x14ac:dyDescent="0.2">
      <c r="A23" s="45"/>
      <c r="B23" s="45"/>
      <c r="C23" s="45"/>
      <c r="D23" s="45"/>
      <c r="E23" s="68"/>
      <c r="F23" s="45"/>
    </row>
    <row r="24" spans="1:6" ht="15.75" customHeight="1" x14ac:dyDescent="0.2">
      <c r="A24" s="45"/>
      <c r="B24" s="45"/>
      <c r="C24" s="45"/>
      <c r="D24" s="45"/>
      <c r="E24" s="68"/>
      <c r="F24" s="45"/>
    </row>
    <row r="25" spans="1:6" x14ac:dyDescent="0.2">
      <c r="A25" s="45"/>
      <c r="B25" s="45"/>
      <c r="C25" s="45"/>
      <c r="D25" s="45"/>
      <c r="E25" s="68"/>
      <c r="F25" s="45"/>
    </row>
    <row r="26" spans="1:6" x14ac:dyDescent="0.2">
      <c r="A26" s="45"/>
      <c r="B26" s="45"/>
      <c r="C26" s="45"/>
      <c r="D26" s="45"/>
      <c r="E26" s="68"/>
      <c r="F26" s="45"/>
    </row>
    <row r="27" spans="1:6" ht="57.75" customHeight="1" x14ac:dyDescent="0.2">
      <c r="A27" s="45"/>
      <c r="B27" s="45"/>
      <c r="C27" s="45"/>
      <c r="D27" s="45"/>
      <c r="E27" s="68"/>
      <c r="F27" s="45"/>
    </row>
    <row r="28" spans="1:6" ht="97.5" customHeight="1" x14ac:dyDescent="0.2">
      <c r="A28" s="45"/>
      <c r="B28" s="45"/>
      <c r="C28" s="45"/>
      <c r="D28" s="45"/>
      <c r="E28" s="68"/>
      <c r="F28" s="45"/>
    </row>
    <row r="29" spans="1:6" x14ac:dyDescent="0.2">
      <c r="A29" s="45"/>
      <c r="B29" s="45"/>
      <c r="C29" s="45"/>
      <c r="D29" s="45"/>
      <c r="E29" s="68"/>
      <c r="F29" s="45"/>
    </row>
  </sheetData>
  <mergeCells count="2">
    <mergeCell ref="B18:F18"/>
    <mergeCell ref="B20:F20"/>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56487-A755-4625-AC22-411A2F430820}">
  <sheetPr codeName="Sheet6">
    <tabColor theme="6" tint="-0.499984740745262"/>
  </sheetPr>
  <dimension ref="A1:F50"/>
  <sheetViews>
    <sheetView showGridLines="0" view="pageLayout" zoomScaleNormal="80" workbookViewId="0">
      <selection sqref="A1:F1048576"/>
    </sheetView>
  </sheetViews>
  <sheetFormatPr defaultColWidth="2.42578125" defaultRowHeight="15.75" x14ac:dyDescent="0.2"/>
  <cols>
    <col min="1" max="1" width="6" style="1" bestFit="1" customWidth="1"/>
    <col min="2" max="2" width="37.85546875" style="1" bestFit="1" customWidth="1"/>
    <col min="3" max="3" width="6" style="1" bestFit="1" customWidth="1"/>
    <col min="4" max="4" width="10.28515625" style="1" customWidth="1"/>
    <col min="5" max="5" width="15.85546875" style="2" customWidth="1"/>
    <col min="6" max="6" width="16.28515625" style="1" customWidth="1"/>
    <col min="7" max="7" width="1.85546875" style="1" customWidth="1"/>
    <col min="8" max="8" width="3.28515625" style="1" bestFit="1" customWidth="1"/>
    <col min="9" max="16384" width="2.42578125" style="1"/>
  </cols>
  <sheetData>
    <row r="1" spans="1:6" x14ac:dyDescent="0.2">
      <c r="A1" s="149"/>
      <c r="B1" s="150"/>
      <c r="C1" s="150"/>
      <c r="D1" s="150"/>
      <c r="E1" s="151"/>
      <c r="F1" s="152"/>
    </row>
    <row r="2" spans="1:6" ht="16.5" thickBot="1" x14ac:dyDescent="0.25">
      <c r="A2" s="197" t="s">
        <v>30</v>
      </c>
      <c r="B2" s="198"/>
      <c r="C2" s="198"/>
      <c r="D2" s="198"/>
      <c r="E2" s="198"/>
      <c r="F2" s="199"/>
    </row>
    <row r="3" spans="1:6" s="8" customFormat="1" ht="16.5" thickBot="1" x14ac:dyDescent="0.25">
      <c r="A3" s="35" t="s">
        <v>22</v>
      </c>
      <c r="B3" s="36" t="s">
        <v>5</v>
      </c>
      <c r="C3" s="37" t="s">
        <v>20</v>
      </c>
      <c r="D3" s="38" t="s">
        <v>25</v>
      </c>
      <c r="E3" s="37" t="s">
        <v>21</v>
      </c>
      <c r="F3" s="39" t="s">
        <v>6</v>
      </c>
    </row>
    <row r="4" spans="1:6" x14ac:dyDescent="0.2">
      <c r="A4" s="215" t="s">
        <v>782</v>
      </c>
      <c r="B4" s="216"/>
      <c r="C4" s="216"/>
      <c r="D4" s="217"/>
      <c r="E4" s="216"/>
      <c r="F4" s="218"/>
    </row>
    <row r="5" spans="1:6" ht="17.25" x14ac:dyDescent="0.2">
      <c r="A5" s="172">
        <v>1</v>
      </c>
      <c r="B5" s="166" t="s">
        <v>754</v>
      </c>
      <c r="C5" s="41" t="s">
        <v>0</v>
      </c>
      <c r="D5" s="175">
        <v>2498</v>
      </c>
      <c r="E5" s="42" t="s">
        <v>23</v>
      </c>
      <c r="F5" s="43" t="s">
        <v>23</v>
      </c>
    </row>
    <row r="6" spans="1:6" ht="17.25" x14ac:dyDescent="0.2">
      <c r="A6" s="172">
        <v>2</v>
      </c>
      <c r="B6" s="166" t="s">
        <v>766</v>
      </c>
      <c r="C6" s="41" t="s">
        <v>2</v>
      </c>
      <c r="D6" s="175">
        <v>51</v>
      </c>
      <c r="E6" s="42" t="s">
        <v>23</v>
      </c>
      <c r="F6" s="43" t="s">
        <v>23</v>
      </c>
    </row>
    <row r="7" spans="1:6" ht="17.25" x14ac:dyDescent="0.2">
      <c r="A7" s="172">
        <v>3</v>
      </c>
      <c r="B7" s="166" t="s">
        <v>783</v>
      </c>
      <c r="C7" s="41" t="s">
        <v>3</v>
      </c>
      <c r="D7" s="175">
        <v>1</v>
      </c>
      <c r="E7" s="42" t="s">
        <v>23</v>
      </c>
      <c r="F7" s="43" t="s">
        <v>23</v>
      </c>
    </row>
    <row r="8" spans="1:6" ht="17.25" x14ac:dyDescent="0.2">
      <c r="A8" s="172"/>
      <c r="B8" s="166" t="s">
        <v>784</v>
      </c>
      <c r="C8" s="41" t="s">
        <v>3</v>
      </c>
      <c r="D8" s="175">
        <v>1</v>
      </c>
      <c r="E8" s="42" t="s">
        <v>23</v>
      </c>
      <c r="F8" s="43" t="s">
        <v>23</v>
      </c>
    </row>
    <row r="9" spans="1:6" ht="17.25" x14ac:dyDescent="0.2">
      <c r="A9" s="172">
        <v>3</v>
      </c>
      <c r="B9" s="166" t="s">
        <v>756</v>
      </c>
      <c r="C9" s="41" t="s">
        <v>2</v>
      </c>
      <c r="D9" s="175">
        <v>89.3</v>
      </c>
      <c r="E9" s="42" t="s">
        <v>23</v>
      </c>
      <c r="F9" s="43" t="s">
        <v>23</v>
      </c>
    </row>
    <row r="10" spans="1:6" ht="17.25" x14ac:dyDescent="0.2">
      <c r="A10" s="172">
        <v>4</v>
      </c>
      <c r="B10" s="1" t="s">
        <v>767</v>
      </c>
      <c r="C10" s="41" t="s">
        <v>3</v>
      </c>
      <c r="D10" s="1">
        <v>2</v>
      </c>
      <c r="E10" s="42" t="s">
        <v>23</v>
      </c>
      <c r="F10" s="43" t="s">
        <v>23</v>
      </c>
    </row>
    <row r="11" spans="1:6" ht="30" x14ac:dyDescent="0.2">
      <c r="A11" s="172">
        <v>5</v>
      </c>
      <c r="B11" s="173" t="s">
        <v>774</v>
      </c>
      <c r="C11" s="41" t="s">
        <v>0</v>
      </c>
      <c r="D11" s="175">
        <v>518</v>
      </c>
      <c r="E11" s="42" t="s">
        <v>23</v>
      </c>
      <c r="F11" s="43" t="s">
        <v>23</v>
      </c>
    </row>
    <row r="12" spans="1:6" ht="18" thickBot="1" x14ac:dyDescent="0.25">
      <c r="A12" s="56"/>
      <c r="B12" s="57"/>
      <c r="C12" s="58"/>
      <c r="D12" s="106"/>
      <c r="E12" s="47" t="s">
        <v>42</v>
      </c>
      <c r="F12" s="48" t="s">
        <v>23</v>
      </c>
    </row>
    <row r="13" spans="1:6" x14ac:dyDescent="0.2">
      <c r="A13" s="215" t="s">
        <v>765</v>
      </c>
      <c r="B13" s="216"/>
      <c r="C13" s="216"/>
      <c r="D13" s="216"/>
      <c r="E13" s="216"/>
      <c r="F13" s="218"/>
    </row>
    <row r="14" spans="1:6" ht="17.25" x14ac:dyDescent="0.2">
      <c r="A14" s="172">
        <v>1</v>
      </c>
      <c r="B14" s="166" t="s">
        <v>785</v>
      </c>
      <c r="C14" s="41" t="s">
        <v>2</v>
      </c>
      <c r="D14" s="105">
        <v>66.8</v>
      </c>
      <c r="E14" s="42" t="s">
        <v>23</v>
      </c>
      <c r="F14" s="43" t="s">
        <v>23</v>
      </c>
    </row>
    <row r="15" spans="1:6" ht="17.25" x14ac:dyDescent="0.2">
      <c r="A15" s="172">
        <v>2</v>
      </c>
      <c r="B15" s="1" t="s">
        <v>787</v>
      </c>
      <c r="C15" s="41" t="s">
        <v>3</v>
      </c>
      <c r="D15" s="105">
        <v>1</v>
      </c>
      <c r="E15" s="42" t="s">
        <v>23</v>
      </c>
      <c r="F15" s="43" t="s">
        <v>23</v>
      </c>
    </row>
    <row r="16" spans="1:6" ht="17.25" x14ac:dyDescent="0.2">
      <c r="A16" s="172">
        <v>3</v>
      </c>
      <c r="B16" s="1" t="s">
        <v>786</v>
      </c>
      <c r="C16" s="41" t="s">
        <v>3</v>
      </c>
      <c r="D16" s="105">
        <v>1</v>
      </c>
      <c r="E16" s="42" t="s">
        <v>23</v>
      </c>
      <c r="F16" s="43" t="s">
        <v>23</v>
      </c>
    </row>
    <row r="17" spans="1:6" ht="17.25" x14ac:dyDescent="0.2">
      <c r="A17" s="172">
        <v>4</v>
      </c>
      <c r="B17" s="55" t="s">
        <v>332</v>
      </c>
      <c r="C17" s="41" t="s">
        <v>0</v>
      </c>
      <c r="D17" s="105">
        <v>71</v>
      </c>
      <c r="E17" s="42" t="s">
        <v>23</v>
      </c>
      <c r="F17" s="43" t="s">
        <v>23</v>
      </c>
    </row>
    <row r="18" spans="1:6" ht="18" thickBot="1" x14ac:dyDescent="0.25">
      <c r="A18" s="56"/>
      <c r="B18" s="57"/>
      <c r="C18" s="58"/>
      <c r="D18" s="106"/>
      <c r="E18" s="47" t="s">
        <v>42</v>
      </c>
      <c r="F18" s="48" t="s">
        <v>23</v>
      </c>
    </row>
    <row r="19" spans="1:6" x14ac:dyDescent="0.2">
      <c r="A19" s="215" t="s">
        <v>768</v>
      </c>
      <c r="B19" s="216"/>
      <c r="C19" s="216"/>
      <c r="D19" s="216"/>
      <c r="E19" s="216"/>
      <c r="F19" s="218"/>
    </row>
    <row r="20" spans="1:6" ht="17.25" x14ac:dyDescent="0.2">
      <c r="A20" s="172">
        <v>1</v>
      </c>
      <c r="B20" s="166" t="s">
        <v>775</v>
      </c>
      <c r="C20" s="41" t="s">
        <v>2</v>
      </c>
      <c r="D20" s="105">
        <v>62.8</v>
      </c>
      <c r="E20" s="42" t="s">
        <v>23</v>
      </c>
      <c r="F20" s="43" t="s">
        <v>23</v>
      </c>
    </row>
    <row r="21" spans="1:6" ht="17.25" x14ac:dyDescent="0.2">
      <c r="A21" s="172">
        <v>2</v>
      </c>
      <c r="B21" s="166" t="s">
        <v>785</v>
      </c>
      <c r="C21" s="41" t="s">
        <v>2</v>
      </c>
      <c r="D21" s="105">
        <v>34.700000000000003</v>
      </c>
      <c r="E21" s="42" t="s">
        <v>23</v>
      </c>
      <c r="F21" s="43" t="s">
        <v>23</v>
      </c>
    </row>
    <row r="22" spans="1:6" ht="17.25" x14ac:dyDescent="0.2">
      <c r="A22" s="172">
        <v>3</v>
      </c>
      <c r="B22" s="1" t="s">
        <v>769</v>
      </c>
      <c r="C22" s="41" t="s">
        <v>3</v>
      </c>
      <c r="D22" s="105">
        <v>1</v>
      </c>
      <c r="E22" s="42" t="s">
        <v>23</v>
      </c>
      <c r="F22" s="43" t="s">
        <v>23</v>
      </c>
    </row>
    <row r="23" spans="1:6" ht="17.25" x14ac:dyDescent="0.2">
      <c r="A23" s="172">
        <v>4</v>
      </c>
      <c r="B23" s="1" t="s">
        <v>770</v>
      </c>
      <c r="C23" s="41" t="s">
        <v>3</v>
      </c>
      <c r="D23" s="105">
        <v>1</v>
      </c>
      <c r="E23" s="42" t="s">
        <v>23</v>
      </c>
      <c r="F23" s="43" t="s">
        <v>23</v>
      </c>
    </row>
    <row r="24" spans="1:6" ht="17.25" x14ac:dyDescent="0.2">
      <c r="A24" s="172">
        <v>5</v>
      </c>
      <c r="B24" s="1" t="s">
        <v>776</v>
      </c>
      <c r="C24" s="41" t="s">
        <v>3</v>
      </c>
      <c r="D24" s="105">
        <v>1</v>
      </c>
      <c r="E24" s="42" t="s">
        <v>23</v>
      </c>
      <c r="F24" s="43" t="s">
        <v>23</v>
      </c>
    </row>
    <row r="25" spans="1:6" ht="18" thickBot="1" x14ac:dyDescent="0.25">
      <c r="A25" s="172"/>
      <c r="B25" s="57"/>
      <c r="C25" s="58"/>
      <c r="D25" s="106"/>
      <c r="E25" s="47" t="s">
        <v>42</v>
      </c>
      <c r="F25" s="48" t="s">
        <v>23</v>
      </c>
    </row>
    <row r="26" spans="1:6" x14ac:dyDescent="0.2">
      <c r="A26" s="215" t="s">
        <v>771</v>
      </c>
      <c r="B26" s="216"/>
      <c r="C26" s="216"/>
      <c r="D26" s="216"/>
      <c r="E26" s="216"/>
      <c r="F26" s="218"/>
    </row>
    <row r="27" spans="1:6" ht="30" x14ac:dyDescent="0.2">
      <c r="A27" s="172">
        <v>1</v>
      </c>
      <c r="B27" s="173" t="s">
        <v>774</v>
      </c>
      <c r="C27" s="41" t="s">
        <v>0</v>
      </c>
      <c r="D27" s="105">
        <v>61</v>
      </c>
      <c r="E27" s="42" t="s">
        <v>23</v>
      </c>
      <c r="F27" s="43" t="s">
        <v>23</v>
      </c>
    </row>
    <row r="28" spans="1:6" ht="17.25" x14ac:dyDescent="0.2">
      <c r="A28" s="172">
        <v>2</v>
      </c>
      <c r="B28" s="1" t="s">
        <v>788</v>
      </c>
      <c r="C28" s="41" t="s">
        <v>2</v>
      </c>
      <c r="D28" s="105">
        <v>35</v>
      </c>
      <c r="E28" s="42" t="s">
        <v>23</v>
      </c>
      <c r="F28" s="43" t="s">
        <v>23</v>
      </c>
    </row>
    <row r="29" spans="1:6" ht="17.25" x14ac:dyDescent="0.2">
      <c r="A29" s="172">
        <v>3</v>
      </c>
      <c r="B29" s="1" t="s">
        <v>779</v>
      </c>
      <c r="C29" s="41" t="s">
        <v>2</v>
      </c>
      <c r="D29" s="105">
        <v>158.6</v>
      </c>
      <c r="E29" s="42" t="s">
        <v>23</v>
      </c>
      <c r="F29" s="43" t="s">
        <v>23</v>
      </c>
    </row>
    <row r="30" spans="1:6" ht="17.25" x14ac:dyDescent="0.2">
      <c r="A30" s="172">
        <v>4</v>
      </c>
      <c r="B30" s="1" t="s">
        <v>772</v>
      </c>
      <c r="C30" s="41" t="s">
        <v>3</v>
      </c>
      <c r="D30" s="105">
        <v>2</v>
      </c>
      <c r="E30" s="42" t="s">
        <v>23</v>
      </c>
      <c r="F30" s="43" t="s">
        <v>23</v>
      </c>
    </row>
    <row r="31" spans="1:6" ht="18" thickBot="1" x14ac:dyDescent="0.25">
      <c r="A31" s="56"/>
      <c r="B31" s="57"/>
      <c r="C31" s="58"/>
      <c r="D31" s="106"/>
      <c r="E31" s="47" t="s">
        <v>42</v>
      </c>
      <c r="F31" s="48" t="s">
        <v>23</v>
      </c>
    </row>
    <row r="32" spans="1:6" ht="15.75" customHeight="1" x14ac:dyDescent="0.2">
      <c r="A32" s="169" t="s">
        <v>773</v>
      </c>
      <c r="B32" s="170"/>
      <c r="C32" s="170"/>
      <c r="D32" s="170"/>
      <c r="E32" s="170"/>
      <c r="F32" s="171"/>
    </row>
    <row r="33" spans="1:6" ht="30" x14ac:dyDescent="0.2">
      <c r="A33" s="172">
        <v>1</v>
      </c>
      <c r="B33" s="173" t="s">
        <v>774</v>
      </c>
      <c r="C33" s="41" t="s">
        <v>2</v>
      </c>
      <c r="D33" s="105">
        <v>53</v>
      </c>
      <c r="E33" s="42" t="s">
        <v>23</v>
      </c>
      <c r="F33" s="43" t="s">
        <v>23</v>
      </c>
    </row>
    <row r="34" spans="1:6" ht="15.75" customHeight="1" x14ac:dyDescent="0.2">
      <c r="A34" s="172">
        <v>2</v>
      </c>
      <c r="B34" s="166" t="s">
        <v>777</v>
      </c>
      <c r="C34" s="41" t="s">
        <v>3</v>
      </c>
      <c r="D34" s="105">
        <v>1</v>
      </c>
      <c r="E34" s="42" t="s">
        <v>23</v>
      </c>
      <c r="F34" s="43" t="s">
        <v>23</v>
      </c>
    </row>
    <row r="35" spans="1:6" ht="17.25" x14ac:dyDescent="0.2">
      <c r="A35" s="172">
        <v>3</v>
      </c>
      <c r="B35" s="1" t="s">
        <v>757</v>
      </c>
      <c r="C35" s="41" t="s">
        <v>2</v>
      </c>
      <c r="D35" s="105">
        <v>192</v>
      </c>
      <c r="E35" s="42" t="s">
        <v>23</v>
      </c>
      <c r="F35" s="43" t="s">
        <v>23</v>
      </c>
    </row>
    <row r="36" spans="1:6" ht="17.25" x14ac:dyDescent="0.2">
      <c r="A36" s="172">
        <v>4</v>
      </c>
      <c r="B36" s="166" t="s">
        <v>755</v>
      </c>
      <c r="C36" s="41" t="s">
        <v>2</v>
      </c>
      <c r="D36" s="105">
        <v>19</v>
      </c>
      <c r="E36" s="42" t="s">
        <v>23</v>
      </c>
      <c r="F36" s="43" t="s">
        <v>23</v>
      </c>
    </row>
    <row r="37" spans="1:6" ht="17.25" x14ac:dyDescent="0.2">
      <c r="A37" s="172">
        <v>5</v>
      </c>
      <c r="B37" s="1" t="s">
        <v>772</v>
      </c>
      <c r="C37" s="41" t="s">
        <v>3</v>
      </c>
      <c r="D37" s="105">
        <v>2</v>
      </c>
      <c r="E37" s="42" t="s">
        <v>23</v>
      </c>
      <c r="F37" s="43" t="s">
        <v>23</v>
      </c>
    </row>
    <row r="38" spans="1:6" ht="18" thickBot="1" x14ac:dyDescent="0.25">
      <c r="A38" s="56"/>
      <c r="B38" s="57"/>
      <c r="C38" s="58"/>
      <c r="D38" s="106"/>
      <c r="E38" s="47" t="s">
        <v>42</v>
      </c>
      <c r="F38" s="48" t="s">
        <v>23</v>
      </c>
    </row>
    <row r="41" spans="1:6" ht="17.25" x14ac:dyDescent="0.2">
      <c r="A41" s="71"/>
      <c r="B41" s="71"/>
      <c r="C41" s="71"/>
      <c r="D41" s="71"/>
      <c r="E41" s="50" t="s">
        <v>24</v>
      </c>
      <c r="F41" s="51" t="s">
        <v>23</v>
      </c>
    </row>
    <row r="42" spans="1:6" x14ac:dyDescent="0.2">
      <c r="A42" s="121"/>
      <c r="B42" s="121"/>
      <c r="C42" s="121"/>
      <c r="D42" s="121"/>
      <c r="E42" s="121"/>
      <c r="F42" s="121"/>
    </row>
    <row r="43" spans="1:6" x14ac:dyDescent="0.2">
      <c r="A43" s="120" t="s">
        <v>4</v>
      </c>
      <c r="B43" s="207" t="s">
        <v>613</v>
      </c>
      <c r="C43" s="207"/>
      <c r="D43" s="207"/>
      <c r="E43" s="207"/>
      <c r="F43" s="207"/>
    </row>
    <row r="44" spans="1:6" x14ac:dyDescent="0.2">
      <c r="A44" s="120"/>
      <c r="B44" s="98"/>
      <c r="C44" s="98"/>
      <c r="D44" s="98"/>
      <c r="E44" s="98"/>
      <c r="F44" s="98"/>
    </row>
    <row r="45" spans="1:6" ht="50.25" customHeight="1" x14ac:dyDescent="0.2">
      <c r="A45" s="53" t="s">
        <v>8</v>
      </c>
      <c r="B45" s="207" t="s">
        <v>9</v>
      </c>
      <c r="C45" s="207"/>
      <c r="D45" s="207"/>
      <c r="E45" s="207"/>
      <c r="F45" s="207"/>
    </row>
    <row r="46" spans="1:6" x14ac:dyDescent="0.2">
      <c r="A46" s="53"/>
      <c r="B46" s="116"/>
      <c r="C46" s="116"/>
      <c r="D46" s="116"/>
      <c r="E46" s="116"/>
      <c r="F46" s="97"/>
    </row>
    <row r="47" spans="1:6" ht="86.25" customHeight="1" x14ac:dyDescent="0.2">
      <c r="A47" s="53" t="s">
        <v>26</v>
      </c>
      <c r="B47" s="207" t="s">
        <v>10</v>
      </c>
      <c r="C47" s="207"/>
      <c r="D47" s="207"/>
      <c r="E47" s="207"/>
      <c r="F47" s="207"/>
    </row>
    <row r="48" spans="1:6" x14ac:dyDescent="0.2">
      <c r="A48" s="7"/>
      <c r="B48" s="5"/>
      <c r="C48" s="5"/>
      <c r="D48" s="5"/>
      <c r="E48" s="6"/>
    </row>
    <row r="49" spans="5:6" x14ac:dyDescent="0.25">
      <c r="E49" s="91" t="s">
        <v>610</v>
      </c>
      <c r="F49" s="110"/>
    </row>
    <row r="50" spans="5:6" x14ac:dyDescent="0.25">
      <c r="E50" s="91" t="s">
        <v>611</v>
      </c>
      <c r="F50" s="118"/>
    </row>
  </sheetData>
  <mergeCells count="8">
    <mergeCell ref="B45:F45"/>
    <mergeCell ref="B47:F47"/>
    <mergeCell ref="A4:F4"/>
    <mergeCell ref="A2:F2"/>
    <mergeCell ref="B43:F43"/>
    <mergeCell ref="A19:F19"/>
    <mergeCell ref="A26:F26"/>
    <mergeCell ref="A13:F13"/>
  </mergeCells>
  <phoneticPr fontId="3" type="noConversion"/>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E49C-B38C-4427-94B6-F4CBB49FDE53}">
  <sheetPr codeName="Sheet4">
    <tabColor theme="6" tint="-0.499984740745262"/>
  </sheetPr>
  <dimension ref="A1:F35"/>
  <sheetViews>
    <sheetView showGridLines="0" view="pageLayout" zoomScaleNormal="85" workbookViewId="0">
      <selection activeCell="A2" sqref="A2:F22"/>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16384" width="2.42578125" style="1"/>
  </cols>
  <sheetData>
    <row r="1" spans="1:6" x14ac:dyDescent="0.2">
      <c r="A1" s="149"/>
      <c r="B1" s="150"/>
      <c r="C1" s="150"/>
      <c r="D1" s="150"/>
      <c r="E1" s="151"/>
      <c r="F1" s="152"/>
    </row>
    <row r="2" spans="1:6" ht="16.5" thickBot="1" x14ac:dyDescent="0.25">
      <c r="A2" s="197" t="s">
        <v>28</v>
      </c>
      <c r="B2" s="198"/>
      <c r="C2" s="198"/>
      <c r="D2" s="198"/>
      <c r="E2" s="198"/>
      <c r="F2" s="199"/>
    </row>
    <row r="3" spans="1:6" s="8" customFormat="1" ht="16.5" thickBot="1" x14ac:dyDescent="0.25">
      <c r="A3" s="35" t="s">
        <v>22</v>
      </c>
      <c r="B3" s="36" t="s">
        <v>5</v>
      </c>
      <c r="C3" s="37" t="s">
        <v>20</v>
      </c>
      <c r="D3" s="38" t="s">
        <v>25</v>
      </c>
      <c r="E3" s="37" t="s">
        <v>21</v>
      </c>
      <c r="F3" s="39" t="s">
        <v>6</v>
      </c>
    </row>
    <row r="4" spans="1:6" ht="17.25" x14ac:dyDescent="0.2">
      <c r="A4" s="40">
        <v>1</v>
      </c>
      <c r="B4" s="162" t="s">
        <v>603</v>
      </c>
      <c r="C4" s="41"/>
      <c r="D4" s="167"/>
      <c r="E4" s="42"/>
      <c r="F4" s="43"/>
    </row>
    <row r="5" spans="1:6" ht="17.25" x14ac:dyDescent="0.2">
      <c r="A5" s="40"/>
      <c r="B5" s="168" t="s">
        <v>230</v>
      </c>
      <c r="C5" s="41" t="s">
        <v>2</v>
      </c>
      <c r="D5" s="105">
        <v>0</v>
      </c>
      <c r="E5" s="42" t="s">
        <v>23</v>
      </c>
      <c r="F5" s="43" t="s">
        <v>23</v>
      </c>
    </row>
    <row r="6" spans="1:6" ht="17.25" x14ac:dyDescent="0.2">
      <c r="A6" s="40"/>
      <c r="B6" s="168" t="s">
        <v>229</v>
      </c>
      <c r="C6" s="41" t="s">
        <v>2</v>
      </c>
      <c r="D6" s="105">
        <v>2428.58</v>
      </c>
      <c r="E6" s="42" t="s">
        <v>23</v>
      </c>
      <c r="F6" s="43" t="s">
        <v>23</v>
      </c>
    </row>
    <row r="7" spans="1:6" ht="17.25" x14ac:dyDescent="0.2">
      <c r="A7" s="40"/>
      <c r="B7" s="168" t="s">
        <v>228</v>
      </c>
      <c r="C7" s="41" t="s">
        <v>2</v>
      </c>
      <c r="D7" s="105">
        <v>2680.43</v>
      </c>
      <c r="E7" s="42" t="s">
        <v>23</v>
      </c>
      <c r="F7" s="43" t="s">
        <v>23</v>
      </c>
    </row>
    <row r="8" spans="1:6" ht="17.25" x14ac:dyDescent="0.2">
      <c r="A8" s="40"/>
      <c r="B8" s="168" t="s">
        <v>227</v>
      </c>
      <c r="C8" s="41" t="s">
        <v>2</v>
      </c>
      <c r="D8" s="105">
        <v>667.03</v>
      </c>
      <c r="E8" s="42" t="s">
        <v>23</v>
      </c>
      <c r="F8" s="43" t="s">
        <v>23</v>
      </c>
    </row>
    <row r="9" spans="1:6" ht="17.25" x14ac:dyDescent="0.2">
      <c r="A9" s="40"/>
      <c r="B9" s="168" t="s">
        <v>226</v>
      </c>
      <c r="C9" s="41" t="s">
        <v>2</v>
      </c>
      <c r="D9" s="105">
        <v>175.15</v>
      </c>
      <c r="E9" s="42" t="s">
        <v>23</v>
      </c>
      <c r="F9" s="43" t="s">
        <v>23</v>
      </c>
    </row>
    <row r="10" spans="1:6" ht="17.25" x14ac:dyDescent="0.2">
      <c r="A10" s="40"/>
      <c r="B10" s="168" t="s">
        <v>225</v>
      </c>
      <c r="C10" s="41" t="s">
        <v>2</v>
      </c>
      <c r="D10" s="105">
        <v>0</v>
      </c>
      <c r="E10" s="42" t="s">
        <v>23</v>
      </c>
      <c r="F10" s="43" t="s">
        <v>23</v>
      </c>
    </row>
    <row r="11" spans="1:6" ht="17.25" x14ac:dyDescent="0.2">
      <c r="A11" s="40"/>
      <c r="B11" s="168" t="s">
        <v>224</v>
      </c>
      <c r="C11" s="41" t="s">
        <v>2</v>
      </c>
      <c r="D11" s="105">
        <v>0</v>
      </c>
      <c r="E11" s="42" t="s">
        <v>23</v>
      </c>
      <c r="F11" s="43" t="s">
        <v>23</v>
      </c>
    </row>
    <row r="12" spans="1:6" ht="17.25" x14ac:dyDescent="0.2">
      <c r="A12" s="40">
        <v>2</v>
      </c>
      <c r="B12" s="162" t="s">
        <v>614</v>
      </c>
      <c r="C12" s="41" t="s">
        <v>2</v>
      </c>
      <c r="D12" s="54">
        <v>5326.11</v>
      </c>
      <c r="E12" s="42" t="s">
        <v>23</v>
      </c>
      <c r="F12" s="43" t="s">
        <v>23</v>
      </c>
    </row>
    <row r="13" spans="1:6" ht="17.25" x14ac:dyDescent="0.2">
      <c r="A13" s="40">
        <v>3</v>
      </c>
      <c r="B13" s="162" t="s">
        <v>243</v>
      </c>
      <c r="C13" s="41" t="s">
        <v>50</v>
      </c>
      <c r="D13" s="54">
        <v>23.68</v>
      </c>
      <c r="E13" s="42" t="s">
        <v>23</v>
      </c>
      <c r="F13" s="43" t="s">
        <v>23</v>
      </c>
    </row>
    <row r="14" spans="1:6" ht="17.25" x14ac:dyDescent="0.2">
      <c r="A14" s="40">
        <v>4</v>
      </c>
      <c r="B14" s="162" t="s">
        <v>12</v>
      </c>
      <c r="C14" s="44" t="s">
        <v>3</v>
      </c>
      <c r="D14" s="54">
        <v>20</v>
      </c>
      <c r="E14" s="42" t="s">
        <v>23</v>
      </c>
      <c r="F14" s="43" t="s">
        <v>23</v>
      </c>
    </row>
    <row r="15" spans="1:6" ht="17.25" x14ac:dyDescent="0.2">
      <c r="A15" s="40">
        <v>5</v>
      </c>
      <c r="B15" s="162" t="s">
        <v>37</v>
      </c>
      <c r="C15" s="44" t="s">
        <v>3</v>
      </c>
      <c r="D15" s="54">
        <v>3</v>
      </c>
      <c r="E15" s="42" t="s">
        <v>23</v>
      </c>
      <c r="F15" s="43" t="s">
        <v>23</v>
      </c>
    </row>
    <row r="16" spans="1:6" ht="17.25" x14ac:dyDescent="0.2">
      <c r="A16" s="40">
        <v>6</v>
      </c>
      <c r="B16" s="162" t="s">
        <v>242</v>
      </c>
      <c r="C16" s="44" t="s">
        <v>50</v>
      </c>
      <c r="D16" s="54">
        <v>26.9</v>
      </c>
      <c r="E16" s="42" t="s">
        <v>23</v>
      </c>
      <c r="F16" s="43" t="s">
        <v>23</v>
      </c>
    </row>
    <row r="17" spans="1:6" ht="30" x14ac:dyDescent="0.2">
      <c r="A17" s="40">
        <v>7</v>
      </c>
      <c r="B17" s="166" t="s">
        <v>753</v>
      </c>
      <c r="C17" s="44" t="s">
        <v>3</v>
      </c>
      <c r="D17" s="54">
        <v>1</v>
      </c>
      <c r="E17" s="42" t="s">
        <v>23</v>
      </c>
      <c r="F17" s="43" t="s">
        <v>23</v>
      </c>
    </row>
    <row r="18" spans="1:6" ht="17.25" x14ac:dyDescent="0.2">
      <c r="A18" s="40">
        <v>8</v>
      </c>
      <c r="B18" s="162" t="s">
        <v>748</v>
      </c>
      <c r="C18" s="44" t="s">
        <v>3</v>
      </c>
      <c r="D18" s="54">
        <v>1</v>
      </c>
      <c r="E18" s="42" t="s">
        <v>23</v>
      </c>
      <c r="F18" s="43" t="s">
        <v>23</v>
      </c>
    </row>
    <row r="19" spans="1:6" ht="17.25" x14ac:dyDescent="0.2">
      <c r="A19" s="40">
        <v>9</v>
      </c>
      <c r="B19" s="162" t="s">
        <v>241</v>
      </c>
      <c r="C19" s="44" t="s">
        <v>3</v>
      </c>
      <c r="D19" s="54">
        <v>1</v>
      </c>
      <c r="E19" s="42" t="s">
        <v>23</v>
      </c>
      <c r="F19" s="43" t="s">
        <v>23</v>
      </c>
    </row>
    <row r="20" spans="1:6" ht="17.25" x14ac:dyDescent="0.2">
      <c r="A20" s="40">
        <v>10</v>
      </c>
      <c r="B20" s="45" t="s">
        <v>38</v>
      </c>
      <c r="C20" s="44" t="s">
        <v>35</v>
      </c>
      <c r="D20" s="54">
        <v>1</v>
      </c>
      <c r="E20" s="42" t="s">
        <v>23</v>
      </c>
      <c r="F20" s="43" t="s">
        <v>23</v>
      </c>
    </row>
    <row r="21" spans="1:6" ht="17.25" x14ac:dyDescent="0.2">
      <c r="A21" s="40">
        <v>11</v>
      </c>
      <c r="B21" s="45" t="s">
        <v>13</v>
      </c>
      <c r="C21" s="44" t="s">
        <v>2</v>
      </c>
      <c r="D21" s="54">
        <v>5951.19</v>
      </c>
      <c r="E21" s="42" t="s">
        <v>23</v>
      </c>
      <c r="F21" s="43" t="s">
        <v>23</v>
      </c>
    </row>
    <row r="22" spans="1:6" ht="18" thickBot="1" x14ac:dyDescent="0.25">
      <c r="A22" s="61">
        <v>12</v>
      </c>
      <c r="B22" s="142" t="s">
        <v>16</v>
      </c>
      <c r="C22" s="46" t="s">
        <v>2</v>
      </c>
      <c r="D22" s="146">
        <v>5951.19</v>
      </c>
      <c r="E22" s="73" t="s">
        <v>23</v>
      </c>
      <c r="F22" s="74" t="s">
        <v>23</v>
      </c>
    </row>
    <row r="23" spans="1:6" ht="17.25" x14ac:dyDescent="0.2">
      <c r="A23" s="49"/>
      <c r="B23" s="50"/>
      <c r="C23" s="50"/>
      <c r="D23" s="50"/>
      <c r="E23" s="50"/>
      <c r="F23" s="51"/>
    </row>
    <row r="24" spans="1:6" ht="17.25" x14ac:dyDescent="0.2">
      <c r="A24" s="45"/>
      <c r="B24" s="45"/>
      <c r="C24" s="45"/>
      <c r="D24" s="45"/>
      <c r="E24" s="50" t="s">
        <v>24</v>
      </c>
      <c r="F24" s="51" t="s">
        <v>23</v>
      </c>
    </row>
    <row r="25" spans="1:6" ht="17.25" x14ac:dyDescent="0.2">
      <c r="A25" s="52"/>
      <c r="B25" s="45"/>
      <c r="C25" s="45"/>
      <c r="D25" s="45"/>
      <c r="E25" s="50"/>
      <c r="F25" s="51"/>
    </row>
    <row r="26" spans="1:6" ht="21.75" customHeight="1" x14ac:dyDescent="0.2">
      <c r="A26" s="53" t="s">
        <v>4</v>
      </c>
      <c r="B26" s="219" t="s">
        <v>244</v>
      </c>
      <c r="C26" s="219"/>
      <c r="D26" s="219"/>
      <c r="E26" s="219"/>
      <c r="F26" s="219"/>
    </row>
    <row r="27" spans="1:6" x14ac:dyDescent="0.2">
      <c r="A27" s="77"/>
      <c r="B27" s="119"/>
      <c r="C27" s="119"/>
      <c r="D27" s="119"/>
      <c r="E27" s="119"/>
      <c r="F27" s="97"/>
    </row>
    <row r="28" spans="1:6" ht="82.5" customHeight="1" x14ac:dyDescent="0.2">
      <c r="A28" s="53" t="s">
        <v>8</v>
      </c>
      <c r="B28" s="207" t="s">
        <v>9</v>
      </c>
      <c r="C28" s="207"/>
      <c r="D28" s="207"/>
      <c r="E28" s="207"/>
      <c r="F28" s="207"/>
    </row>
    <row r="29" spans="1:6" ht="6.75" customHeight="1" x14ac:dyDescent="0.2">
      <c r="A29" s="45"/>
      <c r="B29" s="116"/>
      <c r="C29" s="116"/>
      <c r="D29" s="116"/>
      <c r="E29" s="116"/>
      <c r="F29" s="97"/>
    </row>
    <row r="30" spans="1:6" ht="88.5" customHeight="1" x14ac:dyDescent="0.2">
      <c r="A30" s="53" t="s">
        <v>26</v>
      </c>
      <c r="B30" s="207" t="s">
        <v>10</v>
      </c>
      <c r="C30" s="207"/>
      <c r="D30" s="207"/>
      <c r="E30" s="207"/>
      <c r="F30" s="207"/>
    </row>
    <row r="31" spans="1:6" x14ac:dyDescent="0.2">
      <c r="A31" s="45"/>
      <c r="B31" s="45"/>
      <c r="C31" s="45"/>
      <c r="D31" s="45"/>
      <c r="E31" s="68"/>
      <c r="F31" s="45"/>
    </row>
    <row r="32" spans="1:6" x14ac:dyDescent="0.25">
      <c r="A32" s="45"/>
      <c r="B32" s="45"/>
      <c r="C32" s="45"/>
      <c r="D32" s="45"/>
      <c r="E32" s="91" t="s">
        <v>610</v>
      </c>
      <c r="F32" s="110"/>
    </row>
    <row r="33" spans="1:6" x14ac:dyDescent="0.25">
      <c r="A33" s="45"/>
      <c r="B33" s="45"/>
      <c r="C33" s="45"/>
      <c r="D33" s="45"/>
      <c r="E33" s="91" t="s">
        <v>611</v>
      </c>
      <c r="F33" s="118"/>
    </row>
    <row r="35" spans="1:6" x14ac:dyDescent="0.2">
      <c r="A35" s="3"/>
    </row>
  </sheetData>
  <mergeCells count="4">
    <mergeCell ref="B28:F28"/>
    <mergeCell ref="B30:F30"/>
    <mergeCell ref="A2:F2"/>
    <mergeCell ref="B26:F26"/>
  </mergeCells>
  <pageMargins left="0.7" right="0.7" top="0.75" bottom="0.75" header="0.3" footer="0.3"/>
  <pageSetup fitToWidth="0"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BF0B3-0B49-486A-AD6E-DD806FCE3B2D}">
  <sheetPr>
    <tabColor theme="1" tint="4.9989318521683403E-2"/>
  </sheetPr>
  <dimension ref="A1:AB85"/>
  <sheetViews>
    <sheetView topLeftCell="A52" workbookViewId="0">
      <selection activeCell="N84" sqref="N84"/>
    </sheetView>
  </sheetViews>
  <sheetFormatPr defaultRowHeight="12.75" x14ac:dyDescent="0.2"/>
  <cols>
    <col min="1" max="1" width="9.7109375" customWidth="1"/>
    <col min="2" max="2" width="29.28515625" bestFit="1" customWidth="1"/>
    <col min="3" max="3" width="23.5703125" customWidth="1"/>
    <col min="4" max="4" width="18.140625" bestFit="1" customWidth="1"/>
    <col min="5" max="5" width="19.28515625" bestFit="1" customWidth="1"/>
    <col min="6" max="6" width="17.5703125" bestFit="1" customWidth="1"/>
    <col min="7" max="7" width="22.7109375" bestFit="1" customWidth="1"/>
    <col min="8" max="8" width="14.5703125" customWidth="1"/>
    <col min="9" max="9" width="13.7109375" hidden="1" customWidth="1"/>
    <col min="10" max="10" width="20.42578125" hidden="1" customWidth="1"/>
    <col min="11" max="11" width="24.140625" hidden="1" customWidth="1"/>
    <col min="12" max="12" width="18.5703125" hidden="1" customWidth="1"/>
    <col min="13" max="13" width="22.42578125" hidden="1" customWidth="1"/>
    <col min="14" max="14" width="20.140625" customWidth="1"/>
    <col min="15" max="15" width="23.28515625" bestFit="1" customWidth="1"/>
    <col min="16" max="16" width="15.7109375" bestFit="1" customWidth="1"/>
    <col min="17" max="17" width="21.140625" customWidth="1"/>
    <col min="18" max="18" width="12.28515625" customWidth="1"/>
    <col min="19" max="19" width="14.28515625" customWidth="1"/>
    <col min="20" max="20" width="17.28515625" customWidth="1"/>
    <col min="21" max="22" width="12.28515625" customWidth="1"/>
    <col min="25" max="25" width="20.7109375" bestFit="1" customWidth="1"/>
    <col min="26" max="27" width="15.42578125" bestFit="1" customWidth="1"/>
    <col min="28" max="28" width="10.5703125" bestFit="1" customWidth="1"/>
  </cols>
  <sheetData>
    <row r="1" spans="1:28" x14ac:dyDescent="0.2">
      <c r="A1" t="s">
        <v>55</v>
      </c>
      <c r="B1" t="s">
        <v>56</v>
      </c>
      <c r="C1" t="s">
        <v>57</v>
      </c>
      <c r="D1" t="s">
        <v>58</v>
      </c>
      <c r="E1" t="s">
        <v>59</v>
      </c>
      <c r="F1" t="s">
        <v>60</v>
      </c>
      <c r="G1" t="s">
        <v>61</v>
      </c>
      <c r="H1" t="s">
        <v>62</v>
      </c>
      <c r="I1" t="s">
        <v>63</v>
      </c>
      <c r="J1" t="s">
        <v>64</v>
      </c>
      <c r="K1" t="s">
        <v>65</v>
      </c>
      <c r="L1" t="s">
        <v>66</v>
      </c>
      <c r="M1" t="s">
        <v>67</v>
      </c>
      <c r="N1" t="s">
        <v>68</v>
      </c>
      <c r="O1" t="s">
        <v>69</v>
      </c>
      <c r="P1" t="s">
        <v>70</v>
      </c>
      <c r="Q1" t="s">
        <v>71</v>
      </c>
      <c r="R1" t="s">
        <v>72</v>
      </c>
      <c r="S1" t="s">
        <v>615</v>
      </c>
      <c r="T1" t="s">
        <v>73</v>
      </c>
      <c r="U1" t="s">
        <v>74</v>
      </c>
      <c r="V1" t="s">
        <v>75</v>
      </c>
      <c r="W1" t="s">
        <v>76</v>
      </c>
      <c r="Y1" s="17" t="s">
        <v>146</v>
      </c>
      <c r="Z1" s="17" t="s">
        <v>60</v>
      </c>
      <c r="AA1" s="15"/>
      <c r="AB1" s="16"/>
    </row>
    <row r="2" spans="1:28" x14ac:dyDescent="0.2">
      <c r="A2">
        <v>1</v>
      </c>
      <c r="B2" t="s">
        <v>94</v>
      </c>
      <c r="C2" t="s">
        <v>78</v>
      </c>
      <c r="D2" t="s">
        <v>79</v>
      </c>
      <c r="E2" t="s">
        <v>80</v>
      </c>
      <c r="F2" t="s">
        <v>81</v>
      </c>
      <c r="G2" s="10" t="s">
        <v>81</v>
      </c>
      <c r="K2" s="12">
        <v>-5.4000000000000003E-3</v>
      </c>
      <c r="L2" s="12">
        <v>5.4000000000000003E-3</v>
      </c>
      <c r="M2" s="12">
        <v>5.4000000000000003E-3</v>
      </c>
      <c r="N2" t="s">
        <v>83</v>
      </c>
      <c r="O2" t="s">
        <v>616</v>
      </c>
      <c r="P2" t="s">
        <v>95</v>
      </c>
      <c r="Q2" t="s">
        <v>617</v>
      </c>
      <c r="R2" s="124">
        <v>106.754</v>
      </c>
      <c r="S2" t="s">
        <v>618</v>
      </c>
      <c r="T2" t="s">
        <v>88</v>
      </c>
      <c r="U2" t="s">
        <v>88</v>
      </c>
      <c r="V2" t="s">
        <v>88</v>
      </c>
      <c r="W2" t="s">
        <v>88</v>
      </c>
      <c r="Y2" s="17" t="s">
        <v>61</v>
      </c>
      <c r="Z2" s="14" t="s">
        <v>133</v>
      </c>
      <c r="AA2" s="26" t="s">
        <v>81</v>
      </c>
      <c r="AB2" s="18" t="s">
        <v>148</v>
      </c>
    </row>
    <row r="3" spans="1:28" x14ac:dyDescent="0.2">
      <c r="A3">
        <v>1</v>
      </c>
      <c r="B3" t="s">
        <v>96</v>
      </c>
      <c r="C3" t="s">
        <v>78</v>
      </c>
      <c r="D3" t="s">
        <v>79</v>
      </c>
      <c r="E3" t="s">
        <v>80</v>
      </c>
      <c r="F3" t="s">
        <v>81</v>
      </c>
      <c r="G3" s="10" t="s">
        <v>81</v>
      </c>
      <c r="K3" s="12">
        <v>3.5000000000000001E-3</v>
      </c>
      <c r="L3" s="12">
        <v>-3.5000000000000001E-3</v>
      </c>
      <c r="M3" s="12">
        <v>3.5000000000000001E-3</v>
      </c>
      <c r="N3" t="s">
        <v>97</v>
      </c>
      <c r="O3" t="s">
        <v>619</v>
      </c>
      <c r="P3" t="s">
        <v>83</v>
      </c>
      <c r="Q3" t="s">
        <v>620</v>
      </c>
      <c r="R3" s="124">
        <v>290</v>
      </c>
      <c r="S3" t="s">
        <v>621</v>
      </c>
      <c r="T3" t="s">
        <v>88</v>
      </c>
      <c r="U3" t="s">
        <v>88</v>
      </c>
      <c r="V3" t="s">
        <v>88</v>
      </c>
      <c r="W3" t="s">
        <v>88</v>
      </c>
      <c r="Y3" s="14" t="s">
        <v>140</v>
      </c>
      <c r="Z3" s="14"/>
      <c r="AA3" s="26">
        <v>106.754</v>
      </c>
      <c r="AB3" s="18">
        <v>106.754</v>
      </c>
    </row>
    <row r="4" spans="1:28" x14ac:dyDescent="0.2">
      <c r="A4">
        <v>1</v>
      </c>
      <c r="B4" t="s">
        <v>98</v>
      </c>
      <c r="C4" t="s">
        <v>78</v>
      </c>
      <c r="D4" t="s">
        <v>79</v>
      </c>
      <c r="E4" t="s">
        <v>80</v>
      </c>
      <c r="F4" t="s">
        <v>81</v>
      </c>
      <c r="G4" s="10" t="s">
        <v>81</v>
      </c>
      <c r="K4" s="12">
        <v>1.67E-2</v>
      </c>
      <c r="L4" s="12">
        <v>-1.67E-2</v>
      </c>
      <c r="M4" s="12">
        <v>1.67E-2</v>
      </c>
      <c r="N4" t="s">
        <v>97</v>
      </c>
      <c r="O4" t="s">
        <v>622</v>
      </c>
      <c r="P4" t="s">
        <v>99</v>
      </c>
      <c r="Q4" t="s">
        <v>623</v>
      </c>
      <c r="R4" s="124">
        <v>49.853000000000002</v>
      </c>
      <c r="S4" t="s">
        <v>624</v>
      </c>
      <c r="T4" t="s">
        <v>88</v>
      </c>
      <c r="U4" t="s">
        <v>88</v>
      </c>
      <c r="V4" t="s">
        <v>88</v>
      </c>
      <c r="W4" t="s">
        <v>88</v>
      </c>
      <c r="Y4" s="21" t="s">
        <v>92</v>
      </c>
      <c r="Z4" s="21">
        <v>455.01900000000001</v>
      </c>
      <c r="AA4">
        <v>1850.1469999999999</v>
      </c>
      <c r="AB4" s="22">
        <v>2305.1660000000002</v>
      </c>
    </row>
    <row r="5" spans="1:28" x14ac:dyDescent="0.2">
      <c r="A5">
        <v>1</v>
      </c>
      <c r="B5" t="s">
        <v>100</v>
      </c>
      <c r="C5" t="s">
        <v>78</v>
      </c>
      <c r="D5" t="s">
        <v>79</v>
      </c>
      <c r="E5" t="s">
        <v>80</v>
      </c>
      <c r="F5" t="s">
        <v>81</v>
      </c>
      <c r="G5" s="10" t="s">
        <v>81</v>
      </c>
      <c r="K5" s="12">
        <v>4.0000000000000001E-3</v>
      </c>
      <c r="L5" s="12">
        <v>-4.0000000000000001E-3</v>
      </c>
      <c r="M5" s="12">
        <v>4.0000000000000001E-3</v>
      </c>
      <c r="N5" t="s">
        <v>101</v>
      </c>
      <c r="O5" t="s">
        <v>625</v>
      </c>
      <c r="P5" t="s">
        <v>102</v>
      </c>
      <c r="Q5" t="s">
        <v>626</v>
      </c>
      <c r="R5" s="124">
        <v>370</v>
      </c>
      <c r="S5" t="s">
        <v>627</v>
      </c>
      <c r="T5" t="s">
        <v>88</v>
      </c>
      <c r="U5" t="s">
        <v>88</v>
      </c>
      <c r="V5" t="s">
        <v>88</v>
      </c>
      <c r="W5" t="s">
        <v>88</v>
      </c>
      <c r="Y5" s="21" t="s">
        <v>139</v>
      </c>
      <c r="Z5" s="21"/>
      <c r="AA5">
        <v>810.01900000000001</v>
      </c>
      <c r="AB5" s="22">
        <v>810.01900000000001</v>
      </c>
    </row>
    <row r="6" spans="1:28" x14ac:dyDescent="0.2">
      <c r="A6">
        <v>1</v>
      </c>
      <c r="B6" t="s">
        <v>103</v>
      </c>
      <c r="C6" t="s">
        <v>78</v>
      </c>
      <c r="D6" t="s">
        <v>79</v>
      </c>
      <c r="E6" t="s">
        <v>80</v>
      </c>
      <c r="F6" t="s">
        <v>81</v>
      </c>
      <c r="G6" s="10" t="s">
        <v>81</v>
      </c>
      <c r="K6" s="12">
        <v>0.02</v>
      </c>
      <c r="L6" s="12">
        <v>-0.02</v>
      </c>
      <c r="M6" s="12">
        <v>0.02</v>
      </c>
      <c r="N6" t="s">
        <v>102</v>
      </c>
      <c r="O6" t="s">
        <v>628</v>
      </c>
      <c r="P6" t="s">
        <v>104</v>
      </c>
      <c r="Q6" t="s">
        <v>629</v>
      </c>
      <c r="R6" s="124">
        <v>405</v>
      </c>
      <c r="S6" t="s">
        <v>630</v>
      </c>
      <c r="T6" t="s">
        <v>88</v>
      </c>
      <c r="U6" t="s">
        <v>88</v>
      </c>
      <c r="V6" t="s">
        <v>88</v>
      </c>
      <c r="W6" t="s">
        <v>88</v>
      </c>
      <c r="Y6" s="21" t="s">
        <v>138</v>
      </c>
      <c r="Z6" s="21"/>
      <c r="AA6">
        <v>810</v>
      </c>
      <c r="AB6" s="22">
        <v>810</v>
      </c>
    </row>
    <row r="7" spans="1:28" x14ac:dyDescent="0.2">
      <c r="A7">
        <v>1</v>
      </c>
      <c r="B7" t="s">
        <v>105</v>
      </c>
      <c r="C7" t="s">
        <v>78</v>
      </c>
      <c r="D7" t="s">
        <v>79</v>
      </c>
      <c r="E7" t="s">
        <v>80</v>
      </c>
      <c r="F7" t="s">
        <v>81</v>
      </c>
      <c r="G7" s="10" t="s">
        <v>81</v>
      </c>
      <c r="K7" s="12">
        <v>4.0000000000000001E-3</v>
      </c>
      <c r="L7" s="12">
        <v>-4.0000000000000001E-3</v>
      </c>
      <c r="M7" s="12">
        <v>4.0000000000000001E-3</v>
      </c>
      <c r="N7" t="s">
        <v>106</v>
      </c>
      <c r="O7" t="s">
        <v>631</v>
      </c>
      <c r="P7" t="s">
        <v>107</v>
      </c>
      <c r="Q7" t="s">
        <v>632</v>
      </c>
      <c r="R7" s="124">
        <v>370.01900000000001</v>
      </c>
      <c r="S7" t="s">
        <v>633</v>
      </c>
      <c r="T7" t="s">
        <v>88</v>
      </c>
      <c r="U7" t="s">
        <v>88</v>
      </c>
      <c r="V7" t="s">
        <v>88</v>
      </c>
      <c r="W7" t="s">
        <v>88</v>
      </c>
      <c r="Y7" s="21" t="s">
        <v>137</v>
      </c>
      <c r="Z7" s="21"/>
      <c r="AA7">
        <v>49.853000000000002</v>
      </c>
      <c r="AB7" s="22">
        <v>49.853000000000002</v>
      </c>
    </row>
    <row r="8" spans="1:28" x14ac:dyDescent="0.2">
      <c r="A8">
        <v>1</v>
      </c>
      <c r="B8" t="s">
        <v>108</v>
      </c>
      <c r="C8" t="s">
        <v>78</v>
      </c>
      <c r="D8" t="s">
        <v>79</v>
      </c>
      <c r="E8" t="s">
        <v>80</v>
      </c>
      <c r="F8" t="s">
        <v>81</v>
      </c>
      <c r="G8" s="10" t="s">
        <v>81</v>
      </c>
      <c r="K8" s="12">
        <v>2.3400000000000001E-2</v>
      </c>
      <c r="L8" s="12">
        <v>-2.3400000000000001E-2</v>
      </c>
      <c r="M8" s="12">
        <v>2.3400000000000001E-2</v>
      </c>
      <c r="N8" t="s">
        <v>107</v>
      </c>
      <c r="O8" t="s">
        <v>634</v>
      </c>
      <c r="P8" t="s">
        <v>109</v>
      </c>
      <c r="Q8" t="s">
        <v>635</v>
      </c>
      <c r="R8" s="124">
        <v>405</v>
      </c>
      <c r="S8" t="s">
        <v>636</v>
      </c>
      <c r="T8" t="s">
        <v>88</v>
      </c>
      <c r="U8" t="s">
        <v>88</v>
      </c>
      <c r="V8" t="s">
        <v>88</v>
      </c>
      <c r="W8" t="s">
        <v>88</v>
      </c>
      <c r="Y8" s="21" t="s">
        <v>136</v>
      </c>
      <c r="Z8" s="21"/>
      <c r="AA8">
        <v>800</v>
      </c>
      <c r="AB8" s="22">
        <v>800</v>
      </c>
    </row>
    <row r="9" spans="1:28" x14ac:dyDescent="0.2">
      <c r="A9">
        <v>2</v>
      </c>
      <c r="B9" t="s">
        <v>132</v>
      </c>
      <c r="C9" t="s">
        <v>78</v>
      </c>
      <c r="D9" t="s">
        <v>79</v>
      </c>
      <c r="E9" t="s">
        <v>80</v>
      </c>
      <c r="F9" s="24" t="s">
        <v>133</v>
      </c>
      <c r="G9" s="123" t="s">
        <v>133</v>
      </c>
      <c r="K9" s="12">
        <v>3.0000000000000001E-3</v>
      </c>
      <c r="L9" s="12">
        <v>-3.0000000000000001E-3</v>
      </c>
      <c r="M9" s="12">
        <v>3.0000000000000001E-3</v>
      </c>
      <c r="N9" t="s">
        <v>134</v>
      </c>
      <c r="O9" t="s">
        <v>637</v>
      </c>
      <c r="P9" t="s">
        <v>111</v>
      </c>
      <c r="Q9" t="s">
        <v>638</v>
      </c>
      <c r="R9" s="124">
        <v>455.01900000000001</v>
      </c>
      <c r="S9" t="s">
        <v>639</v>
      </c>
      <c r="T9" t="s">
        <v>88</v>
      </c>
      <c r="U9" t="s">
        <v>88</v>
      </c>
      <c r="V9" t="s">
        <v>88</v>
      </c>
      <c r="W9" t="s">
        <v>88</v>
      </c>
      <c r="Y9" s="21" t="s">
        <v>135</v>
      </c>
      <c r="Z9" s="21"/>
      <c r="AA9">
        <v>1083.867</v>
      </c>
      <c r="AB9" s="22">
        <v>1083.867</v>
      </c>
    </row>
    <row r="10" spans="1:28" x14ac:dyDescent="0.2">
      <c r="A10">
        <v>1</v>
      </c>
      <c r="B10" t="s">
        <v>110</v>
      </c>
      <c r="C10" t="s">
        <v>78</v>
      </c>
      <c r="D10" t="s">
        <v>79</v>
      </c>
      <c r="E10" t="s">
        <v>80</v>
      </c>
      <c r="F10" t="s">
        <v>81</v>
      </c>
      <c r="G10" s="10" t="s">
        <v>81</v>
      </c>
      <c r="K10" s="12">
        <v>3.5000000000000001E-3</v>
      </c>
      <c r="L10" s="12">
        <v>-3.5000000000000001E-3</v>
      </c>
      <c r="M10" s="12">
        <v>3.5000000000000001E-3</v>
      </c>
      <c r="N10" t="s">
        <v>111</v>
      </c>
      <c r="O10" t="s">
        <v>640</v>
      </c>
      <c r="P10" t="s">
        <v>112</v>
      </c>
      <c r="Q10" t="s">
        <v>641</v>
      </c>
      <c r="R10" s="124">
        <v>445</v>
      </c>
      <c r="S10" t="s">
        <v>642</v>
      </c>
      <c r="T10" t="s">
        <v>88</v>
      </c>
      <c r="U10" t="s">
        <v>88</v>
      </c>
      <c r="V10" t="s">
        <v>88</v>
      </c>
      <c r="W10" t="s">
        <v>88</v>
      </c>
      <c r="Y10" s="19" t="s">
        <v>148</v>
      </c>
      <c r="Z10" s="19">
        <v>455.01900000000001</v>
      </c>
      <c r="AA10" s="27">
        <v>5510.64</v>
      </c>
      <c r="AB10" s="20">
        <v>5965.6590000000006</v>
      </c>
    </row>
    <row r="11" spans="1:28" x14ac:dyDescent="0.2">
      <c r="A11">
        <v>1</v>
      </c>
      <c r="B11" t="s">
        <v>113</v>
      </c>
      <c r="C11" t="s">
        <v>78</v>
      </c>
      <c r="D11" t="s">
        <v>79</v>
      </c>
      <c r="E11" t="s">
        <v>80</v>
      </c>
      <c r="F11" t="s">
        <v>81</v>
      </c>
      <c r="G11" s="10" t="s">
        <v>81</v>
      </c>
      <c r="K11" s="12">
        <v>3.5000000000000001E-3</v>
      </c>
      <c r="L11" s="12">
        <v>-3.5000000000000001E-3</v>
      </c>
      <c r="M11" s="12">
        <v>3.5000000000000001E-3</v>
      </c>
      <c r="N11" t="s">
        <v>112</v>
      </c>
      <c r="O11" t="s">
        <v>643</v>
      </c>
      <c r="P11" t="s">
        <v>97</v>
      </c>
      <c r="Q11" t="s">
        <v>644</v>
      </c>
      <c r="R11" s="124">
        <v>445</v>
      </c>
      <c r="S11" t="s">
        <v>642</v>
      </c>
      <c r="T11" t="s">
        <v>88</v>
      </c>
      <c r="U11" t="s">
        <v>88</v>
      </c>
      <c r="V11" t="s">
        <v>88</v>
      </c>
      <c r="W11" t="s">
        <v>88</v>
      </c>
    </row>
    <row r="12" spans="1:28" x14ac:dyDescent="0.2">
      <c r="A12">
        <v>0</v>
      </c>
      <c r="B12" t="s">
        <v>77</v>
      </c>
      <c r="C12" t="s">
        <v>78</v>
      </c>
      <c r="D12" t="s">
        <v>79</v>
      </c>
      <c r="E12" t="s">
        <v>80</v>
      </c>
      <c r="F12" t="s">
        <v>81</v>
      </c>
      <c r="G12" s="10" t="s">
        <v>81</v>
      </c>
      <c r="J12" t="s">
        <v>82</v>
      </c>
      <c r="K12" s="12">
        <v>3.3999999999999998E-3</v>
      </c>
      <c r="L12" s="12">
        <v>-3.3999999999999998E-3</v>
      </c>
      <c r="M12" s="12">
        <v>3.3999999999999998E-3</v>
      </c>
      <c r="N12" t="s">
        <v>83</v>
      </c>
      <c r="O12" t="s">
        <v>645</v>
      </c>
      <c r="P12" t="s">
        <v>84</v>
      </c>
      <c r="Q12" t="s">
        <v>646</v>
      </c>
      <c r="R12" s="124">
        <v>345.14699999999999</v>
      </c>
      <c r="S12" t="s">
        <v>647</v>
      </c>
      <c r="T12" t="s">
        <v>648</v>
      </c>
      <c r="U12" t="s">
        <v>649</v>
      </c>
      <c r="V12" t="s">
        <v>650</v>
      </c>
      <c r="W12" t="s">
        <v>649</v>
      </c>
    </row>
    <row r="13" spans="1:28" x14ac:dyDescent="0.2">
      <c r="A13">
        <v>1</v>
      </c>
      <c r="B13" t="s">
        <v>114</v>
      </c>
      <c r="C13" t="s">
        <v>78</v>
      </c>
      <c r="D13" t="s">
        <v>79</v>
      </c>
      <c r="E13" t="s">
        <v>80</v>
      </c>
      <c r="F13" t="s">
        <v>81</v>
      </c>
      <c r="G13" s="10" t="s">
        <v>81</v>
      </c>
      <c r="K13" s="12">
        <v>3.3999999999999998E-3</v>
      </c>
      <c r="L13" s="12">
        <v>-3.3999999999999998E-3</v>
      </c>
      <c r="M13" s="12">
        <v>3.3999999999999998E-3</v>
      </c>
      <c r="N13" t="s">
        <v>84</v>
      </c>
      <c r="O13" t="s">
        <v>651</v>
      </c>
      <c r="P13" t="s">
        <v>86</v>
      </c>
      <c r="Q13" t="s">
        <v>652</v>
      </c>
      <c r="R13" s="124">
        <v>290</v>
      </c>
      <c r="S13" t="s">
        <v>621</v>
      </c>
      <c r="T13" t="s">
        <v>88</v>
      </c>
      <c r="U13" t="s">
        <v>88</v>
      </c>
      <c r="V13" t="s">
        <v>88</v>
      </c>
      <c r="W13" t="s">
        <v>88</v>
      </c>
    </row>
    <row r="14" spans="1:28" x14ac:dyDescent="0.2">
      <c r="A14">
        <v>1</v>
      </c>
      <c r="B14" t="s">
        <v>115</v>
      </c>
      <c r="C14" t="s">
        <v>78</v>
      </c>
      <c r="D14" t="s">
        <v>79</v>
      </c>
      <c r="E14" t="s">
        <v>80</v>
      </c>
      <c r="F14" t="s">
        <v>81</v>
      </c>
      <c r="G14" s="10" t="s">
        <v>81</v>
      </c>
      <c r="K14" s="12">
        <v>0.02</v>
      </c>
      <c r="L14" s="12">
        <v>-0.02</v>
      </c>
      <c r="M14" s="12">
        <v>0.02</v>
      </c>
      <c r="N14" t="s">
        <v>109</v>
      </c>
      <c r="O14" t="s">
        <v>653</v>
      </c>
      <c r="P14" t="s">
        <v>116</v>
      </c>
      <c r="Q14" t="s">
        <v>654</v>
      </c>
      <c r="R14" s="124">
        <v>35</v>
      </c>
      <c r="S14" t="s">
        <v>655</v>
      </c>
      <c r="T14" t="s">
        <v>88</v>
      </c>
      <c r="U14" t="s">
        <v>88</v>
      </c>
      <c r="V14" t="s">
        <v>88</v>
      </c>
      <c r="W14" t="s">
        <v>88</v>
      </c>
    </row>
    <row r="15" spans="1:28" x14ac:dyDescent="0.2">
      <c r="A15">
        <v>1</v>
      </c>
      <c r="B15" t="s">
        <v>117</v>
      </c>
      <c r="C15" t="s">
        <v>78</v>
      </c>
      <c r="D15" t="s">
        <v>79</v>
      </c>
      <c r="E15" t="s">
        <v>80</v>
      </c>
      <c r="F15" t="s">
        <v>81</v>
      </c>
      <c r="G15" s="10" t="s">
        <v>81</v>
      </c>
      <c r="K15" s="12">
        <v>0.02</v>
      </c>
      <c r="L15" s="12">
        <v>-0.02</v>
      </c>
      <c r="M15" s="12">
        <v>0.02</v>
      </c>
      <c r="N15" t="s">
        <v>104</v>
      </c>
      <c r="O15" t="s">
        <v>656</v>
      </c>
      <c r="P15" t="s">
        <v>118</v>
      </c>
      <c r="Q15" t="s">
        <v>657</v>
      </c>
      <c r="R15" s="124">
        <v>35</v>
      </c>
      <c r="S15" t="s">
        <v>655</v>
      </c>
      <c r="T15" t="s">
        <v>88</v>
      </c>
      <c r="U15" t="s">
        <v>88</v>
      </c>
      <c r="V15" t="s">
        <v>88</v>
      </c>
      <c r="W15" t="s">
        <v>88</v>
      </c>
    </row>
    <row r="16" spans="1:28" x14ac:dyDescent="0.2">
      <c r="A16">
        <v>1</v>
      </c>
      <c r="B16" t="s">
        <v>119</v>
      </c>
      <c r="C16" t="s">
        <v>78</v>
      </c>
      <c r="D16" t="s">
        <v>79</v>
      </c>
      <c r="E16" t="s">
        <v>80</v>
      </c>
      <c r="F16" t="s">
        <v>81</v>
      </c>
      <c r="G16" s="10" t="s">
        <v>81</v>
      </c>
      <c r="K16" s="12">
        <v>0.01</v>
      </c>
      <c r="L16" s="12">
        <v>-0.01</v>
      </c>
      <c r="M16" s="12">
        <v>0.01</v>
      </c>
      <c r="N16" t="s">
        <v>86</v>
      </c>
      <c r="O16" t="s">
        <v>658</v>
      </c>
      <c r="P16" t="s">
        <v>120</v>
      </c>
      <c r="Q16" t="s">
        <v>659</v>
      </c>
      <c r="R16" s="124">
        <v>35</v>
      </c>
      <c r="S16" t="s">
        <v>660</v>
      </c>
      <c r="T16" t="s">
        <v>88</v>
      </c>
      <c r="U16" t="s">
        <v>88</v>
      </c>
      <c r="V16" t="s">
        <v>88</v>
      </c>
      <c r="W16" t="s">
        <v>88</v>
      </c>
    </row>
    <row r="17" spans="1:23" x14ac:dyDescent="0.2">
      <c r="A17">
        <v>0</v>
      </c>
      <c r="B17" t="s">
        <v>85</v>
      </c>
      <c r="C17" t="s">
        <v>78</v>
      </c>
      <c r="D17" t="s">
        <v>79</v>
      </c>
      <c r="E17" t="s">
        <v>80</v>
      </c>
      <c r="F17" t="s">
        <v>81</v>
      </c>
      <c r="G17" s="10" t="s">
        <v>81</v>
      </c>
      <c r="K17" s="12">
        <v>1.4200000000000001E-2</v>
      </c>
      <c r="L17" s="12">
        <v>-1.4200000000000001E-2</v>
      </c>
      <c r="M17" s="12">
        <v>1.4200000000000001E-2</v>
      </c>
      <c r="N17" t="s">
        <v>86</v>
      </c>
      <c r="O17" t="s">
        <v>661</v>
      </c>
      <c r="P17" t="s">
        <v>87</v>
      </c>
      <c r="Q17" t="s">
        <v>662</v>
      </c>
      <c r="R17" s="124">
        <v>400</v>
      </c>
      <c r="S17" t="s">
        <v>663</v>
      </c>
      <c r="T17" t="s">
        <v>88</v>
      </c>
      <c r="U17" t="s">
        <v>88</v>
      </c>
      <c r="V17" t="s">
        <v>88</v>
      </c>
      <c r="W17" t="s">
        <v>88</v>
      </c>
    </row>
    <row r="18" spans="1:23" x14ac:dyDescent="0.2">
      <c r="A18">
        <v>1</v>
      </c>
      <c r="B18" t="s">
        <v>121</v>
      </c>
      <c r="C18" t="s">
        <v>78</v>
      </c>
      <c r="D18" t="s">
        <v>79</v>
      </c>
      <c r="E18" t="s">
        <v>80</v>
      </c>
      <c r="F18" t="s">
        <v>81</v>
      </c>
      <c r="G18" s="10" t="s">
        <v>81</v>
      </c>
      <c r="K18" s="12">
        <v>1.4200000000000001E-2</v>
      </c>
      <c r="L18" s="12">
        <v>-1.4200000000000001E-2</v>
      </c>
      <c r="M18" s="12">
        <v>1.4200000000000001E-2</v>
      </c>
      <c r="N18" t="s">
        <v>87</v>
      </c>
      <c r="O18" t="s">
        <v>664</v>
      </c>
      <c r="P18" t="s">
        <v>122</v>
      </c>
      <c r="Q18" t="s">
        <v>665</v>
      </c>
      <c r="R18" s="124">
        <v>400</v>
      </c>
      <c r="S18" t="s">
        <v>663</v>
      </c>
      <c r="T18" t="s">
        <v>88</v>
      </c>
      <c r="U18" t="s">
        <v>88</v>
      </c>
      <c r="V18" t="s">
        <v>88</v>
      </c>
      <c r="W18" t="s">
        <v>88</v>
      </c>
    </row>
    <row r="19" spans="1:23" x14ac:dyDescent="0.2">
      <c r="A19">
        <v>1</v>
      </c>
      <c r="B19" t="s">
        <v>123</v>
      </c>
      <c r="C19" t="s">
        <v>78</v>
      </c>
      <c r="D19" t="s">
        <v>79</v>
      </c>
      <c r="E19" t="s">
        <v>80</v>
      </c>
      <c r="F19" t="s">
        <v>81</v>
      </c>
      <c r="G19" s="10" t="s">
        <v>81</v>
      </c>
      <c r="K19" s="12">
        <v>4.0000000000000001E-3</v>
      </c>
      <c r="L19" s="12">
        <v>-4.0000000000000001E-3</v>
      </c>
      <c r="M19" s="12">
        <v>4.0000000000000001E-3</v>
      </c>
      <c r="N19" t="s">
        <v>124</v>
      </c>
      <c r="O19" t="s">
        <v>666</v>
      </c>
      <c r="P19" t="s">
        <v>127</v>
      </c>
      <c r="Q19" t="s">
        <v>667</v>
      </c>
      <c r="R19" s="124">
        <v>238.86699999999999</v>
      </c>
      <c r="S19" t="s">
        <v>668</v>
      </c>
      <c r="T19" t="s">
        <v>88</v>
      </c>
      <c r="U19" t="s">
        <v>88</v>
      </c>
      <c r="V19" t="s">
        <v>88</v>
      </c>
      <c r="W19" t="s">
        <v>88</v>
      </c>
    </row>
    <row r="20" spans="1:23" x14ac:dyDescent="0.2">
      <c r="A20">
        <v>1</v>
      </c>
      <c r="B20" t="s">
        <v>126</v>
      </c>
      <c r="C20" t="s">
        <v>78</v>
      </c>
      <c r="D20" t="s">
        <v>79</v>
      </c>
      <c r="E20" t="s">
        <v>80</v>
      </c>
      <c r="F20" t="s">
        <v>81</v>
      </c>
      <c r="G20" s="10" t="s">
        <v>81</v>
      </c>
      <c r="K20" s="12">
        <v>0.03</v>
      </c>
      <c r="L20" s="12">
        <v>-0.03</v>
      </c>
      <c r="M20" s="12">
        <v>0.03</v>
      </c>
      <c r="N20" t="s">
        <v>127</v>
      </c>
      <c r="O20" t="s">
        <v>669</v>
      </c>
      <c r="P20" t="s">
        <v>670</v>
      </c>
      <c r="Q20" t="s">
        <v>671</v>
      </c>
      <c r="R20" s="124">
        <v>408</v>
      </c>
      <c r="S20" t="s">
        <v>672</v>
      </c>
      <c r="T20" t="s">
        <v>88</v>
      </c>
      <c r="U20" t="s">
        <v>88</v>
      </c>
      <c r="V20" t="s">
        <v>88</v>
      </c>
      <c r="W20" t="s">
        <v>88</v>
      </c>
    </row>
    <row r="21" spans="1:23" x14ac:dyDescent="0.2">
      <c r="A21">
        <v>1</v>
      </c>
      <c r="B21" t="s">
        <v>128</v>
      </c>
      <c r="C21" t="s">
        <v>78</v>
      </c>
      <c r="D21" t="s">
        <v>79</v>
      </c>
      <c r="E21" t="s">
        <v>80</v>
      </c>
      <c r="F21" t="s">
        <v>81</v>
      </c>
      <c r="G21" s="10" t="s">
        <v>81</v>
      </c>
      <c r="K21" s="12">
        <v>0.02</v>
      </c>
      <c r="L21" s="12">
        <v>-0.02</v>
      </c>
      <c r="M21" s="12">
        <v>0.02</v>
      </c>
      <c r="N21" t="s">
        <v>670</v>
      </c>
      <c r="O21" t="s">
        <v>673</v>
      </c>
      <c r="P21" t="s">
        <v>674</v>
      </c>
      <c r="Q21" t="s">
        <v>675</v>
      </c>
      <c r="R21" s="124">
        <v>402</v>
      </c>
      <c r="S21" t="s">
        <v>676</v>
      </c>
      <c r="T21" t="s">
        <v>88</v>
      </c>
      <c r="U21" t="s">
        <v>88</v>
      </c>
      <c r="V21" t="s">
        <v>88</v>
      </c>
      <c r="W21" t="s">
        <v>88</v>
      </c>
    </row>
    <row r="22" spans="1:23" x14ac:dyDescent="0.2">
      <c r="A22">
        <v>1</v>
      </c>
      <c r="B22" t="s">
        <v>130</v>
      </c>
      <c r="C22" t="s">
        <v>78</v>
      </c>
      <c r="D22" t="s">
        <v>79</v>
      </c>
      <c r="E22" t="s">
        <v>80</v>
      </c>
      <c r="F22" t="s">
        <v>81</v>
      </c>
      <c r="G22" s="10" t="s">
        <v>81</v>
      </c>
      <c r="K22" s="12">
        <v>2.3699999999999999E-2</v>
      </c>
      <c r="L22" s="12">
        <v>-2.3699999999999999E-2</v>
      </c>
      <c r="M22" s="12">
        <v>2.3699999999999999E-2</v>
      </c>
      <c r="N22" t="s">
        <v>674</v>
      </c>
      <c r="O22" t="s">
        <v>677</v>
      </c>
      <c r="P22" t="s">
        <v>131</v>
      </c>
      <c r="Q22" t="s">
        <v>678</v>
      </c>
      <c r="R22" s="124">
        <v>35</v>
      </c>
      <c r="S22" t="s">
        <v>679</v>
      </c>
      <c r="T22" t="s">
        <v>88</v>
      </c>
      <c r="U22" t="s">
        <v>88</v>
      </c>
      <c r="V22" s="13" t="s">
        <v>88</v>
      </c>
      <c r="W22" t="s">
        <v>88</v>
      </c>
    </row>
    <row r="23" spans="1:23" x14ac:dyDescent="0.2">
      <c r="A23">
        <v>0</v>
      </c>
      <c r="B23" t="s">
        <v>89</v>
      </c>
      <c r="C23" t="s">
        <v>78</v>
      </c>
      <c r="D23" t="s">
        <v>90</v>
      </c>
      <c r="E23" t="s">
        <v>80</v>
      </c>
      <c r="F23" t="s">
        <v>91</v>
      </c>
      <c r="G23" s="10" t="s">
        <v>92</v>
      </c>
      <c r="H23" t="s">
        <v>93</v>
      </c>
      <c r="I23" t="s">
        <v>93</v>
      </c>
      <c r="J23" t="s">
        <v>82</v>
      </c>
      <c r="K23" s="12">
        <v>-9.7000000000000003E-3</v>
      </c>
      <c r="L23" s="12">
        <v>9.7000000000000003E-3</v>
      </c>
      <c r="M23" s="12">
        <v>9.7000000000000003E-3</v>
      </c>
      <c r="O23" t="s">
        <v>651</v>
      </c>
      <c r="P23" t="s">
        <v>84</v>
      </c>
      <c r="Q23" t="s">
        <v>680</v>
      </c>
      <c r="R23" s="23">
        <v>42.017000000000003</v>
      </c>
      <c r="S23" t="s">
        <v>681</v>
      </c>
      <c r="T23" t="s">
        <v>682</v>
      </c>
      <c r="U23" t="s">
        <v>683</v>
      </c>
      <c r="V23" s="13" t="s">
        <v>684</v>
      </c>
      <c r="W23" t="s">
        <v>685</v>
      </c>
    </row>
    <row r="27" spans="1:23" x14ac:dyDescent="0.2">
      <c r="A27" s="10" t="s">
        <v>145</v>
      </c>
      <c r="B27" s="10" t="s">
        <v>149</v>
      </c>
      <c r="C27" s="10" t="s">
        <v>141</v>
      </c>
      <c r="D27" s="10" t="s">
        <v>142</v>
      </c>
      <c r="E27" s="10" t="s">
        <v>143</v>
      </c>
      <c r="F27" s="10" t="s">
        <v>144</v>
      </c>
      <c r="G27" s="10" t="s">
        <v>150</v>
      </c>
      <c r="H27" s="10" t="s">
        <v>151</v>
      </c>
      <c r="I27" s="10" t="s">
        <v>152</v>
      </c>
      <c r="J27" s="10" t="s">
        <v>153</v>
      </c>
      <c r="K27" s="10" t="s">
        <v>154</v>
      </c>
    </row>
    <row r="28" spans="1:23" x14ac:dyDescent="0.2">
      <c r="A28" s="14" t="s">
        <v>140</v>
      </c>
      <c r="B28" s="18">
        <v>106.754</v>
      </c>
      <c r="D28">
        <v>106.75</v>
      </c>
      <c r="K28">
        <f t="shared" ref="K28:K35" si="0">SUM(C28:J28)</f>
        <v>106.75</v>
      </c>
    </row>
    <row r="29" spans="1:23" x14ac:dyDescent="0.2">
      <c r="A29" s="25" t="s">
        <v>222</v>
      </c>
      <c r="B29">
        <v>1850.1469999999999</v>
      </c>
      <c r="D29">
        <f>73.46+35</f>
        <v>108.46</v>
      </c>
      <c r="E29">
        <f>336.55+12.1+134.13</f>
        <v>482.78000000000003</v>
      </c>
      <c r="F29">
        <f>408.43+86.88+7.74+146.23</f>
        <v>649.28</v>
      </c>
      <c r="G29">
        <f>107.24+153.54</f>
        <v>260.77999999999997</v>
      </c>
      <c r="H29">
        <f>344+7.26-3</f>
        <v>348.26</v>
      </c>
      <c r="K29">
        <f t="shared" si="0"/>
        <v>1849.56</v>
      </c>
    </row>
    <row r="30" spans="1:23" x14ac:dyDescent="0.2">
      <c r="A30" s="25" t="s">
        <v>223</v>
      </c>
      <c r="B30" s="21">
        <v>455.01900000000001</v>
      </c>
      <c r="F30">
        <f>124.92</f>
        <v>124.92</v>
      </c>
      <c r="G30">
        <f>175.44</f>
        <v>175.44</v>
      </c>
      <c r="H30">
        <f>152.24+3</f>
        <v>155.24</v>
      </c>
      <c r="K30">
        <f t="shared" si="0"/>
        <v>455.6</v>
      </c>
    </row>
    <row r="31" spans="1:23" x14ac:dyDescent="0.2">
      <c r="A31" s="21" t="s">
        <v>139</v>
      </c>
      <c r="B31" s="22">
        <v>810.01900000000001</v>
      </c>
      <c r="D31">
        <f>405+35</f>
        <v>440</v>
      </c>
      <c r="E31">
        <v>93.1</v>
      </c>
      <c r="F31">
        <v>181.82</v>
      </c>
      <c r="G31">
        <f>B31-D31-E31-F31</f>
        <v>95.09899999999999</v>
      </c>
      <c r="K31">
        <f t="shared" si="0"/>
        <v>810.01900000000001</v>
      </c>
    </row>
    <row r="32" spans="1:23" x14ac:dyDescent="0.2">
      <c r="A32" s="21" t="s">
        <v>138</v>
      </c>
      <c r="B32" s="22">
        <v>810</v>
      </c>
      <c r="E32" s="10">
        <f>405+35</f>
        <v>440</v>
      </c>
      <c r="G32">
        <f>B32-E32-H32-I32</f>
        <v>130.28</v>
      </c>
      <c r="H32">
        <v>142.85</v>
      </c>
      <c r="I32">
        <v>96.87</v>
      </c>
      <c r="K32">
        <f t="shared" si="0"/>
        <v>810</v>
      </c>
    </row>
    <row r="33" spans="1:18" x14ac:dyDescent="0.2">
      <c r="A33" s="21" t="s">
        <v>137</v>
      </c>
      <c r="B33" s="22">
        <v>49.853000000000002</v>
      </c>
      <c r="D33">
        <v>49.85</v>
      </c>
      <c r="E33" s="10"/>
      <c r="K33">
        <f t="shared" si="0"/>
        <v>49.85</v>
      </c>
    </row>
    <row r="34" spans="1:18" x14ac:dyDescent="0.2">
      <c r="A34" s="21" t="s">
        <v>136</v>
      </c>
      <c r="B34" s="22">
        <v>800</v>
      </c>
      <c r="C34">
        <v>0</v>
      </c>
      <c r="D34">
        <v>68.45</v>
      </c>
      <c r="E34">
        <v>27.61</v>
      </c>
      <c r="F34">
        <f>B34-D34-E34</f>
        <v>703.93999999999994</v>
      </c>
      <c r="K34">
        <f t="shared" si="0"/>
        <v>800</v>
      </c>
    </row>
    <row r="35" spans="1:18" x14ac:dyDescent="0.2">
      <c r="A35" s="21" t="s">
        <v>135</v>
      </c>
      <c r="B35" s="22">
        <v>1083.867</v>
      </c>
      <c r="C35">
        <v>186.42</v>
      </c>
      <c r="D35">
        <v>260.11</v>
      </c>
      <c r="E35">
        <v>153.29</v>
      </c>
      <c r="F35">
        <v>153.29</v>
      </c>
      <c r="G35">
        <f>B35-C35-D35-E35-F35</f>
        <v>330.75700000000006</v>
      </c>
      <c r="K35">
        <f t="shared" si="0"/>
        <v>1083.867</v>
      </c>
    </row>
    <row r="36" spans="1:18" x14ac:dyDescent="0.2">
      <c r="A36" t="s">
        <v>147</v>
      </c>
      <c r="B36" s="9">
        <f t="shared" ref="B36:K36" si="1">SUBTOTAL(109,B28:B35)</f>
        <v>5965.6590000000006</v>
      </c>
      <c r="C36" s="23">
        <f t="shared" si="1"/>
        <v>186.42</v>
      </c>
      <c r="D36" s="23">
        <f t="shared" si="1"/>
        <v>1033.6200000000001</v>
      </c>
      <c r="E36" s="23">
        <f t="shared" si="1"/>
        <v>1196.78</v>
      </c>
      <c r="F36" s="23">
        <f t="shared" si="1"/>
        <v>1813.25</v>
      </c>
      <c r="G36" s="23">
        <f t="shared" si="1"/>
        <v>992.35599999999999</v>
      </c>
      <c r="H36" s="23">
        <f t="shared" si="1"/>
        <v>646.35</v>
      </c>
      <c r="I36" s="23">
        <f t="shared" si="1"/>
        <v>96.87</v>
      </c>
      <c r="J36" s="23">
        <f t="shared" si="1"/>
        <v>0</v>
      </c>
      <c r="K36" s="28">
        <f t="shared" si="1"/>
        <v>5965.6460000000006</v>
      </c>
    </row>
    <row r="37" spans="1:18" x14ac:dyDescent="0.2">
      <c r="B37" s="23"/>
      <c r="C37" s="23"/>
      <c r="D37" s="23"/>
      <c r="E37" s="23"/>
      <c r="F37" s="23"/>
      <c r="G37" s="23"/>
      <c r="H37" s="23"/>
      <c r="I37" s="23"/>
      <c r="J37" s="23"/>
    </row>
    <row r="38" spans="1:18" x14ac:dyDescent="0.2">
      <c r="A38" s="10"/>
      <c r="B38" s="23"/>
      <c r="C38" s="23"/>
      <c r="D38" s="23"/>
      <c r="E38" s="23"/>
      <c r="F38" s="23"/>
      <c r="G38" s="23"/>
      <c r="H38" s="23"/>
      <c r="I38" s="23"/>
      <c r="J38" s="23"/>
    </row>
    <row r="42" spans="1:18" x14ac:dyDescent="0.2">
      <c r="A42" t="s">
        <v>55</v>
      </c>
      <c r="B42" t="s">
        <v>56</v>
      </c>
      <c r="C42" s="10" t="s">
        <v>57</v>
      </c>
      <c r="D42" t="s">
        <v>58</v>
      </c>
      <c r="E42" t="s">
        <v>686</v>
      </c>
      <c r="F42" t="s">
        <v>687</v>
      </c>
      <c r="G42" t="s">
        <v>155</v>
      </c>
      <c r="H42" t="s">
        <v>61</v>
      </c>
      <c r="I42" t="s">
        <v>156</v>
      </c>
      <c r="J42" t="s">
        <v>157</v>
      </c>
      <c r="K42" t="s">
        <v>64</v>
      </c>
      <c r="L42" t="s">
        <v>688</v>
      </c>
      <c r="M42" t="s">
        <v>689</v>
      </c>
      <c r="N42" s="10" t="s">
        <v>158</v>
      </c>
      <c r="O42" s="10" t="s">
        <v>159</v>
      </c>
      <c r="P42" s="10" t="s">
        <v>718</v>
      </c>
      <c r="Q42" s="10" t="s">
        <v>719</v>
      </c>
      <c r="R42" s="10" t="s">
        <v>720</v>
      </c>
    </row>
    <row r="43" spans="1:18" x14ac:dyDescent="0.2">
      <c r="A43">
        <v>0</v>
      </c>
      <c r="B43" t="s">
        <v>83</v>
      </c>
      <c r="C43" s="10" t="s">
        <v>160</v>
      </c>
      <c r="D43" s="10" t="s">
        <v>161</v>
      </c>
      <c r="E43" t="s">
        <v>162</v>
      </c>
      <c r="F43" t="s">
        <v>162</v>
      </c>
      <c r="G43" t="s">
        <v>175</v>
      </c>
      <c r="H43" t="s">
        <v>92</v>
      </c>
      <c r="I43" t="s">
        <v>175</v>
      </c>
      <c r="J43" t="s">
        <v>175</v>
      </c>
      <c r="K43" t="s">
        <v>82</v>
      </c>
      <c r="L43" s="9">
        <v>13806497.914000001</v>
      </c>
      <c r="M43" t="s">
        <v>700</v>
      </c>
      <c r="N43" s="10">
        <v>644.76</v>
      </c>
      <c r="O43" s="10">
        <v>3</v>
      </c>
      <c r="P43">
        <v>635.25</v>
      </c>
      <c r="Q43">
        <f t="shared" ref="Q43:Q67" si="2">IF(P43="",0,N43-P43)</f>
        <v>9.5099999999999909</v>
      </c>
      <c r="R43">
        <f t="shared" ref="R43:R67" si="3">IF(Q43&lt;8,"",Q43-8)</f>
        <v>1.5099999999999909</v>
      </c>
    </row>
    <row r="44" spans="1:18" x14ac:dyDescent="0.2">
      <c r="A44">
        <v>0</v>
      </c>
      <c r="B44" t="s">
        <v>101</v>
      </c>
      <c r="C44" s="10" t="s">
        <v>231</v>
      </c>
      <c r="D44" t="s">
        <v>702</v>
      </c>
      <c r="E44" t="s">
        <v>199</v>
      </c>
      <c r="F44" t="s">
        <v>199</v>
      </c>
      <c r="G44" t="s">
        <v>175</v>
      </c>
      <c r="H44" t="s">
        <v>175</v>
      </c>
      <c r="I44" t="s">
        <v>175</v>
      </c>
      <c r="J44" t="s">
        <v>175</v>
      </c>
      <c r="K44" t="s">
        <v>175</v>
      </c>
      <c r="L44" s="9">
        <v>13804807.618000001</v>
      </c>
      <c r="M44" t="s">
        <v>717</v>
      </c>
      <c r="N44">
        <v>619.6</v>
      </c>
      <c r="O44">
        <v>1</v>
      </c>
      <c r="Q44">
        <f t="shared" si="2"/>
        <v>0</v>
      </c>
      <c r="R44" t="str">
        <f t="shared" si="3"/>
        <v/>
      </c>
    </row>
    <row r="45" spans="1:18" x14ac:dyDescent="0.2">
      <c r="A45">
        <v>0</v>
      </c>
      <c r="B45" t="s">
        <v>124</v>
      </c>
      <c r="C45" s="10" t="s">
        <v>232</v>
      </c>
      <c r="D45" t="s">
        <v>702</v>
      </c>
      <c r="E45" s="10" t="s">
        <v>199</v>
      </c>
      <c r="F45" s="10" t="s">
        <v>199</v>
      </c>
      <c r="G45" t="s">
        <v>175</v>
      </c>
      <c r="H45" t="s">
        <v>175</v>
      </c>
      <c r="I45" t="s">
        <v>175</v>
      </c>
      <c r="J45" t="s">
        <v>175</v>
      </c>
      <c r="K45" t="s">
        <v>175</v>
      </c>
      <c r="L45" s="9">
        <v>13804771.103</v>
      </c>
      <c r="M45" t="s">
        <v>716</v>
      </c>
      <c r="N45">
        <v>619.66999999999996</v>
      </c>
      <c r="O45">
        <v>1</v>
      </c>
      <c r="Q45">
        <f t="shared" si="2"/>
        <v>0</v>
      </c>
      <c r="R45" t="str">
        <f t="shared" si="3"/>
        <v/>
      </c>
    </row>
    <row r="46" spans="1:18" x14ac:dyDescent="0.2">
      <c r="A46">
        <v>0</v>
      </c>
      <c r="B46" t="s">
        <v>106</v>
      </c>
      <c r="C46" s="10" t="s">
        <v>231</v>
      </c>
      <c r="D46" t="s">
        <v>702</v>
      </c>
      <c r="E46" s="10" t="s">
        <v>199</v>
      </c>
      <c r="F46" t="s">
        <v>199</v>
      </c>
      <c r="G46" t="s">
        <v>175</v>
      </c>
      <c r="H46" t="s">
        <v>175</v>
      </c>
      <c r="I46" t="s">
        <v>175</v>
      </c>
      <c r="J46" t="s">
        <v>175</v>
      </c>
      <c r="K46" t="s">
        <v>175</v>
      </c>
      <c r="L46" s="9">
        <v>13804816.279999999</v>
      </c>
      <c r="M46" t="s">
        <v>715</v>
      </c>
      <c r="N46">
        <v>619.92999999999995</v>
      </c>
      <c r="Q46">
        <f t="shared" si="2"/>
        <v>0</v>
      </c>
      <c r="R46" t="str">
        <f t="shared" si="3"/>
        <v/>
      </c>
    </row>
    <row r="47" spans="1:18" x14ac:dyDescent="0.2">
      <c r="A47">
        <v>0</v>
      </c>
      <c r="B47" t="s">
        <v>134</v>
      </c>
      <c r="C47" s="10" t="s">
        <v>233</v>
      </c>
      <c r="D47" t="s">
        <v>702</v>
      </c>
      <c r="E47" s="10" t="s">
        <v>199</v>
      </c>
      <c r="F47" t="s">
        <v>199</v>
      </c>
      <c r="G47" t="s">
        <v>175</v>
      </c>
      <c r="H47" t="s">
        <v>175</v>
      </c>
      <c r="I47" t="s">
        <v>175</v>
      </c>
      <c r="J47" t="s">
        <v>175</v>
      </c>
      <c r="K47" t="s">
        <v>175</v>
      </c>
      <c r="L47" s="9">
        <v>13805144.817</v>
      </c>
      <c r="M47" t="s">
        <v>714</v>
      </c>
      <c r="N47" s="10">
        <v>622.01</v>
      </c>
      <c r="O47" s="10">
        <v>1</v>
      </c>
      <c r="Q47">
        <f t="shared" si="2"/>
        <v>0</v>
      </c>
      <c r="R47" t="str">
        <f t="shared" si="3"/>
        <v/>
      </c>
    </row>
    <row r="48" spans="1:18" x14ac:dyDescent="0.2">
      <c r="A48">
        <v>0</v>
      </c>
      <c r="B48" t="s">
        <v>95</v>
      </c>
      <c r="C48" s="10" t="s">
        <v>231</v>
      </c>
      <c r="D48" t="s">
        <v>702</v>
      </c>
      <c r="E48" s="10" t="s">
        <v>199</v>
      </c>
      <c r="F48" t="s">
        <v>199</v>
      </c>
      <c r="G48" t="s">
        <v>175</v>
      </c>
      <c r="H48" t="s">
        <v>175</v>
      </c>
      <c r="I48" t="s">
        <v>175</v>
      </c>
      <c r="J48" t="s">
        <v>175</v>
      </c>
      <c r="K48" t="s">
        <v>175</v>
      </c>
      <c r="L48" s="9">
        <v>13806391.207</v>
      </c>
      <c r="M48" t="s">
        <v>710</v>
      </c>
      <c r="N48">
        <v>636.49</v>
      </c>
      <c r="O48">
        <v>1</v>
      </c>
      <c r="Q48">
        <f t="shared" si="2"/>
        <v>0</v>
      </c>
      <c r="R48" t="str">
        <f t="shared" si="3"/>
        <v/>
      </c>
    </row>
    <row r="49" spans="1:18" x14ac:dyDescent="0.2">
      <c r="A49">
        <v>0</v>
      </c>
      <c r="B49" t="s">
        <v>120</v>
      </c>
      <c r="C49" s="10" t="s">
        <v>198</v>
      </c>
      <c r="D49" t="s">
        <v>702</v>
      </c>
      <c r="E49" t="s">
        <v>199</v>
      </c>
      <c r="F49" t="s">
        <v>199</v>
      </c>
      <c r="G49" t="s">
        <v>175</v>
      </c>
      <c r="H49" t="s">
        <v>175</v>
      </c>
      <c r="I49" t="s">
        <v>175</v>
      </c>
      <c r="J49" t="s">
        <v>175</v>
      </c>
      <c r="K49" t="s">
        <v>175</v>
      </c>
      <c r="L49" s="9">
        <v>13806833.1</v>
      </c>
      <c r="M49" t="s">
        <v>703</v>
      </c>
      <c r="N49" s="10">
        <v>643.11</v>
      </c>
      <c r="O49" s="10">
        <v>1</v>
      </c>
      <c r="Q49">
        <f t="shared" si="2"/>
        <v>0</v>
      </c>
      <c r="R49" t="str">
        <f t="shared" si="3"/>
        <v/>
      </c>
    </row>
    <row r="50" spans="1:18" x14ac:dyDescent="0.2">
      <c r="A50">
        <v>0</v>
      </c>
      <c r="B50" t="s">
        <v>84</v>
      </c>
      <c r="C50" s="10" t="s">
        <v>160</v>
      </c>
      <c r="D50" t="s">
        <v>161</v>
      </c>
      <c r="E50" t="s">
        <v>162</v>
      </c>
      <c r="F50" t="s">
        <v>162</v>
      </c>
      <c r="G50" t="s">
        <v>195</v>
      </c>
      <c r="H50" t="s">
        <v>92</v>
      </c>
      <c r="I50" t="s">
        <v>195</v>
      </c>
      <c r="J50" t="s">
        <v>195</v>
      </c>
      <c r="K50" t="s">
        <v>82</v>
      </c>
      <c r="L50" s="9">
        <v>13806508.244999999</v>
      </c>
      <c r="M50" t="s">
        <v>695</v>
      </c>
      <c r="N50">
        <v>649.17999999999995</v>
      </c>
      <c r="O50">
        <v>3</v>
      </c>
      <c r="P50">
        <v>636.39</v>
      </c>
      <c r="Q50">
        <f t="shared" si="2"/>
        <v>12.789999999999964</v>
      </c>
      <c r="R50">
        <f t="shared" si="3"/>
        <v>4.7899999999999636</v>
      </c>
    </row>
    <row r="51" spans="1:18" x14ac:dyDescent="0.2">
      <c r="A51">
        <v>0</v>
      </c>
      <c r="B51" t="s">
        <v>131</v>
      </c>
      <c r="C51" s="10" t="s">
        <v>201</v>
      </c>
      <c r="D51" s="10" t="s">
        <v>702</v>
      </c>
      <c r="E51" t="s">
        <v>199</v>
      </c>
      <c r="F51" t="s">
        <v>199</v>
      </c>
      <c r="G51" t="s">
        <v>202</v>
      </c>
      <c r="H51" t="s">
        <v>202</v>
      </c>
      <c r="I51" t="s">
        <v>202</v>
      </c>
      <c r="J51" t="s">
        <v>202</v>
      </c>
      <c r="K51" t="s">
        <v>202</v>
      </c>
      <c r="L51" s="9">
        <v>13805608.573999999</v>
      </c>
      <c r="M51" t="s">
        <v>704</v>
      </c>
      <c r="N51" s="10">
        <v>642.03</v>
      </c>
      <c r="O51" s="10">
        <v>1</v>
      </c>
      <c r="Q51">
        <f t="shared" si="2"/>
        <v>0</v>
      </c>
      <c r="R51" t="str">
        <f t="shared" si="3"/>
        <v/>
      </c>
    </row>
    <row r="52" spans="1:18" x14ac:dyDescent="0.2">
      <c r="A52">
        <v>0</v>
      </c>
      <c r="B52" t="s">
        <v>116</v>
      </c>
      <c r="C52" s="10" t="s">
        <v>207</v>
      </c>
      <c r="D52" t="s">
        <v>702</v>
      </c>
      <c r="E52" t="s">
        <v>199</v>
      </c>
      <c r="F52" t="s">
        <v>199</v>
      </c>
      <c r="G52" t="s">
        <v>208</v>
      </c>
      <c r="H52" t="s">
        <v>208</v>
      </c>
      <c r="I52" t="s">
        <v>208</v>
      </c>
      <c r="J52" t="s">
        <v>208</v>
      </c>
      <c r="K52" t="s">
        <v>208</v>
      </c>
      <c r="L52" s="9">
        <v>13805625.936000001</v>
      </c>
      <c r="M52" t="s">
        <v>709</v>
      </c>
      <c r="N52">
        <v>637.33000000000004</v>
      </c>
      <c r="O52">
        <v>1</v>
      </c>
      <c r="Q52">
        <f t="shared" si="2"/>
        <v>0</v>
      </c>
      <c r="R52" t="str">
        <f t="shared" si="3"/>
        <v/>
      </c>
    </row>
    <row r="53" spans="1:18" x14ac:dyDescent="0.2">
      <c r="A53">
        <v>0</v>
      </c>
      <c r="B53" t="s">
        <v>118</v>
      </c>
      <c r="C53" s="10" t="s">
        <v>204</v>
      </c>
      <c r="D53" t="s">
        <v>702</v>
      </c>
      <c r="E53" t="s">
        <v>199</v>
      </c>
      <c r="F53" t="s">
        <v>199</v>
      </c>
      <c r="G53" t="s">
        <v>205</v>
      </c>
      <c r="H53" t="s">
        <v>205</v>
      </c>
      <c r="I53" t="s">
        <v>205</v>
      </c>
      <c r="J53" t="s">
        <v>205</v>
      </c>
      <c r="K53" t="s">
        <v>205</v>
      </c>
      <c r="L53" s="9">
        <v>13805617.255000001</v>
      </c>
      <c r="M53" t="s">
        <v>708</v>
      </c>
      <c r="N53">
        <v>638.30999999999995</v>
      </c>
      <c r="O53">
        <v>1</v>
      </c>
      <c r="Q53">
        <f t="shared" si="2"/>
        <v>0</v>
      </c>
      <c r="R53" t="str">
        <f t="shared" si="3"/>
        <v/>
      </c>
    </row>
    <row r="54" spans="1:18" x14ac:dyDescent="0.2">
      <c r="A54">
        <v>0</v>
      </c>
      <c r="B54" t="s">
        <v>112</v>
      </c>
      <c r="C54" s="10" t="s">
        <v>160</v>
      </c>
      <c r="D54" t="s">
        <v>161</v>
      </c>
      <c r="E54" t="s">
        <v>162</v>
      </c>
      <c r="F54" t="s">
        <v>162</v>
      </c>
      <c r="G54" t="s">
        <v>163</v>
      </c>
      <c r="H54" t="s">
        <v>92</v>
      </c>
      <c r="I54" t="s">
        <v>191</v>
      </c>
      <c r="J54" t="s">
        <v>88</v>
      </c>
      <c r="K54" t="s">
        <v>82</v>
      </c>
      <c r="L54" s="9">
        <v>13806044.433</v>
      </c>
      <c r="M54" t="s">
        <v>698</v>
      </c>
      <c r="N54">
        <v>646.77</v>
      </c>
      <c r="O54">
        <v>2</v>
      </c>
      <c r="P54">
        <v>632.48</v>
      </c>
      <c r="Q54">
        <f t="shared" si="2"/>
        <v>14.289999999999964</v>
      </c>
      <c r="R54">
        <f t="shared" si="3"/>
        <v>6.2899999999999636</v>
      </c>
    </row>
    <row r="55" spans="1:18" x14ac:dyDescent="0.2">
      <c r="A55">
        <v>0</v>
      </c>
      <c r="B55" t="s">
        <v>97</v>
      </c>
      <c r="C55" s="10" t="s">
        <v>160</v>
      </c>
      <c r="D55" t="s">
        <v>161</v>
      </c>
      <c r="E55" t="s">
        <v>162</v>
      </c>
      <c r="F55" t="s">
        <v>162</v>
      </c>
      <c r="G55" t="s">
        <v>178</v>
      </c>
      <c r="H55" t="s">
        <v>92</v>
      </c>
      <c r="I55" t="s">
        <v>189</v>
      </c>
      <c r="J55" t="s">
        <v>88</v>
      </c>
      <c r="K55" t="s">
        <v>82</v>
      </c>
      <c r="L55" s="9">
        <v>13806489.232999999</v>
      </c>
      <c r="M55" t="s">
        <v>696</v>
      </c>
      <c r="N55">
        <v>649.17999999999995</v>
      </c>
      <c r="O55">
        <v>3</v>
      </c>
      <c r="P55">
        <v>634.14</v>
      </c>
      <c r="Q55">
        <f t="shared" si="2"/>
        <v>15.039999999999964</v>
      </c>
      <c r="R55">
        <f t="shared" si="3"/>
        <v>7.0399999999999636</v>
      </c>
    </row>
    <row r="56" spans="1:18" x14ac:dyDescent="0.2">
      <c r="A56">
        <v>0</v>
      </c>
      <c r="B56" t="s">
        <v>111</v>
      </c>
      <c r="C56" s="10" t="s">
        <v>160</v>
      </c>
      <c r="D56" s="10" t="s">
        <v>161</v>
      </c>
      <c r="E56" t="s">
        <v>162</v>
      </c>
      <c r="F56" t="s">
        <v>162</v>
      </c>
      <c r="G56" t="s">
        <v>163</v>
      </c>
      <c r="H56" t="s">
        <v>92</v>
      </c>
      <c r="I56" t="s">
        <v>193</v>
      </c>
      <c r="J56" t="s">
        <v>88</v>
      </c>
      <c r="K56" t="s">
        <v>82</v>
      </c>
      <c r="L56" s="9">
        <v>13805599.631999999</v>
      </c>
      <c r="M56" t="s">
        <v>706</v>
      </c>
      <c r="N56" s="10">
        <v>639.30999999999995</v>
      </c>
      <c r="O56" s="10">
        <v>2</v>
      </c>
      <c r="P56">
        <v>622.29999999999995</v>
      </c>
      <c r="Q56">
        <f t="shared" si="2"/>
        <v>17.009999999999991</v>
      </c>
      <c r="R56">
        <f t="shared" si="3"/>
        <v>9.0099999999999909</v>
      </c>
    </row>
    <row r="57" spans="1:18" x14ac:dyDescent="0.2">
      <c r="A57">
        <v>0</v>
      </c>
      <c r="B57" t="s">
        <v>109</v>
      </c>
      <c r="C57" s="10" t="s">
        <v>160</v>
      </c>
      <c r="D57" s="10" t="s">
        <v>161</v>
      </c>
      <c r="E57" t="s">
        <v>162</v>
      </c>
      <c r="F57" t="s">
        <v>162</v>
      </c>
      <c r="G57" t="s">
        <v>163</v>
      </c>
      <c r="H57" t="s">
        <v>139</v>
      </c>
      <c r="I57" t="s">
        <v>185</v>
      </c>
      <c r="J57" t="s">
        <v>88</v>
      </c>
      <c r="K57" t="s">
        <v>82</v>
      </c>
      <c r="L57" s="9">
        <v>13805590.950999999</v>
      </c>
      <c r="M57" t="s">
        <v>701</v>
      </c>
      <c r="N57" s="10">
        <v>644.08000000000004</v>
      </c>
      <c r="O57" s="10">
        <v>2</v>
      </c>
      <c r="P57">
        <v>635.80999999999995</v>
      </c>
      <c r="Q57">
        <f t="shared" si="2"/>
        <v>8.2700000000000955</v>
      </c>
      <c r="R57">
        <f t="shared" si="3"/>
        <v>0.2700000000000955</v>
      </c>
    </row>
    <row r="58" spans="1:18" x14ac:dyDescent="0.2">
      <c r="A58">
        <v>0</v>
      </c>
      <c r="B58" t="s">
        <v>107</v>
      </c>
      <c r="C58" s="10" t="s">
        <v>160</v>
      </c>
      <c r="D58" t="s">
        <v>161</v>
      </c>
      <c r="E58" t="s">
        <v>162</v>
      </c>
      <c r="F58" t="s">
        <v>162</v>
      </c>
      <c r="G58" t="s">
        <v>163</v>
      </c>
      <c r="H58" t="s">
        <v>139</v>
      </c>
      <c r="I58" t="s">
        <v>187</v>
      </c>
      <c r="J58" t="s">
        <v>88</v>
      </c>
      <c r="K58" t="s">
        <v>82</v>
      </c>
      <c r="L58" s="9">
        <v>13805186.132999999</v>
      </c>
      <c r="M58" t="s">
        <v>711</v>
      </c>
      <c r="N58">
        <v>635</v>
      </c>
      <c r="O58">
        <v>2</v>
      </c>
      <c r="P58">
        <v>620.71</v>
      </c>
      <c r="Q58">
        <f t="shared" si="2"/>
        <v>14.289999999999964</v>
      </c>
      <c r="R58">
        <f t="shared" si="3"/>
        <v>6.2899999999999636</v>
      </c>
    </row>
    <row r="59" spans="1:18" x14ac:dyDescent="0.2">
      <c r="A59">
        <v>0</v>
      </c>
      <c r="B59" t="s">
        <v>104</v>
      </c>
      <c r="C59" s="10" t="s">
        <v>160</v>
      </c>
      <c r="D59" t="s">
        <v>161</v>
      </c>
      <c r="E59" t="s">
        <v>162</v>
      </c>
      <c r="F59" t="s">
        <v>162</v>
      </c>
      <c r="G59" t="s">
        <v>163</v>
      </c>
      <c r="H59" t="s">
        <v>138</v>
      </c>
      <c r="I59" t="s">
        <v>181</v>
      </c>
      <c r="J59" t="s">
        <v>88</v>
      </c>
      <c r="K59" t="s">
        <v>82</v>
      </c>
      <c r="L59" s="9">
        <v>13805582.27</v>
      </c>
      <c r="M59" t="s">
        <v>699</v>
      </c>
      <c r="N59">
        <v>646.48</v>
      </c>
      <c r="O59">
        <v>2</v>
      </c>
      <c r="P59">
        <v>636.79</v>
      </c>
      <c r="Q59">
        <f t="shared" si="2"/>
        <v>9.6900000000000546</v>
      </c>
      <c r="R59">
        <f t="shared" si="3"/>
        <v>1.6900000000000546</v>
      </c>
    </row>
    <row r="60" spans="1:18" x14ac:dyDescent="0.2">
      <c r="A60">
        <v>0</v>
      </c>
      <c r="B60" t="s">
        <v>102</v>
      </c>
      <c r="C60" s="10" t="s">
        <v>160</v>
      </c>
      <c r="D60" s="10" t="s">
        <v>161</v>
      </c>
      <c r="E60" t="s">
        <v>162</v>
      </c>
      <c r="F60" t="s">
        <v>162</v>
      </c>
      <c r="G60" t="s">
        <v>163</v>
      </c>
      <c r="H60" t="s">
        <v>138</v>
      </c>
      <c r="I60" t="s">
        <v>183</v>
      </c>
      <c r="J60" t="s">
        <v>88</v>
      </c>
      <c r="K60" t="s">
        <v>82</v>
      </c>
      <c r="L60" s="9">
        <v>13805177.452</v>
      </c>
      <c r="M60" t="s">
        <v>707</v>
      </c>
      <c r="N60" s="10">
        <v>638.96</v>
      </c>
      <c r="O60" s="10">
        <v>2</v>
      </c>
      <c r="P60">
        <v>620.36</v>
      </c>
      <c r="Q60">
        <f t="shared" si="2"/>
        <v>18.600000000000023</v>
      </c>
      <c r="R60">
        <f t="shared" si="3"/>
        <v>10.600000000000023</v>
      </c>
    </row>
    <row r="61" spans="1:18" x14ac:dyDescent="0.2">
      <c r="A61">
        <v>0</v>
      </c>
      <c r="B61" t="s">
        <v>99</v>
      </c>
      <c r="C61" s="10" t="s">
        <v>99</v>
      </c>
      <c r="D61" t="s">
        <v>161</v>
      </c>
      <c r="E61" t="s">
        <v>162</v>
      </c>
      <c r="F61" t="s">
        <v>162</v>
      </c>
      <c r="G61" t="s">
        <v>178</v>
      </c>
      <c r="H61" t="s">
        <v>137</v>
      </c>
      <c r="I61" t="s">
        <v>179</v>
      </c>
      <c r="J61" t="s">
        <v>88</v>
      </c>
      <c r="K61" t="s">
        <v>82</v>
      </c>
      <c r="L61" s="9">
        <v>13806487.741</v>
      </c>
      <c r="M61" t="s">
        <v>694</v>
      </c>
      <c r="N61" s="10">
        <v>650.08000000000004</v>
      </c>
      <c r="O61" s="10">
        <v>1</v>
      </c>
      <c r="P61">
        <v>642.02</v>
      </c>
      <c r="Q61">
        <f t="shared" si="2"/>
        <v>8.0600000000000591</v>
      </c>
      <c r="R61">
        <f t="shared" si="3"/>
        <v>6.0000000000059117E-2</v>
      </c>
    </row>
    <row r="62" spans="1:18" x14ac:dyDescent="0.2">
      <c r="A62">
        <v>0</v>
      </c>
      <c r="B62" t="s">
        <v>122</v>
      </c>
      <c r="C62" s="10" t="s">
        <v>160</v>
      </c>
      <c r="D62" t="s">
        <v>161</v>
      </c>
      <c r="E62" t="s">
        <v>162</v>
      </c>
      <c r="F62" t="s">
        <v>162</v>
      </c>
      <c r="G62" t="s">
        <v>169</v>
      </c>
      <c r="H62" t="s">
        <v>136</v>
      </c>
      <c r="I62" t="s">
        <v>170</v>
      </c>
      <c r="J62" t="s">
        <v>88</v>
      </c>
      <c r="K62" t="s">
        <v>690</v>
      </c>
      <c r="L62" s="9">
        <v>13806774.169</v>
      </c>
      <c r="M62" t="s">
        <v>691</v>
      </c>
      <c r="N62" s="10">
        <v>661.14</v>
      </c>
      <c r="O62" s="10">
        <v>1</v>
      </c>
      <c r="P62">
        <v>649.17999999999995</v>
      </c>
      <c r="Q62">
        <f t="shared" si="2"/>
        <v>11.960000000000036</v>
      </c>
      <c r="R62">
        <f t="shared" si="3"/>
        <v>3.9600000000000364</v>
      </c>
    </row>
    <row r="63" spans="1:18" x14ac:dyDescent="0.2">
      <c r="A63">
        <v>0</v>
      </c>
      <c r="B63" t="s">
        <v>87</v>
      </c>
      <c r="C63" s="10" t="s">
        <v>160</v>
      </c>
      <c r="D63" t="s">
        <v>161</v>
      </c>
      <c r="E63" t="s">
        <v>162</v>
      </c>
      <c r="F63" t="s">
        <v>162</v>
      </c>
      <c r="G63" t="s">
        <v>172</v>
      </c>
      <c r="H63" t="s">
        <v>136</v>
      </c>
      <c r="I63" t="s">
        <v>173</v>
      </c>
      <c r="J63" t="s">
        <v>88</v>
      </c>
      <c r="K63" t="s">
        <v>82</v>
      </c>
      <c r="L63" s="9">
        <v>13806786.142000001</v>
      </c>
      <c r="M63" t="s">
        <v>692</v>
      </c>
      <c r="N63" s="10">
        <v>656.06</v>
      </c>
      <c r="O63" s="10">
        <v>2</v>
      </c>
      <c r="P63">
        <v>643.4</v>
      </c>
      <c r="Q63">
        <f t="shared" si="2"/>
        <v>12.659999999999968</v>
      </c>
      <c r="R63">
        <f t="shared" si="3"/>
        <v>4.6599999999999682</v>
      </c>
    </row>
    <row r="64" spans="1:18" x14ac:dyDescent="0.2">
      <c r="A64">
        <v>0</v>
      </c>
      <c r="B64" t="s">
        <v>86</v>
      </c>
      <c r="C64" s="10" t="s">
        <v>160</v>
      </c>
      <c r="D64" t="s">
        <v>161</v>
      </c>
      <c r="E64" t="s">
        <v>162</v>
      </c>
      <c r="F64" t="s">
        <v>162</v>
      </c>
      <c r="G64" t="s">
        <v>175</v>
      </c>
      <c r="H64" t="s">
        <v>136</v>
      </c>
      <c r="I64" t="s">
        <v>176</v>
      </c>
      <c r="J64" t="s">
        <v>88</v>
      </c>
      <c r="K64" t="s">
        <v>82</v>
      </c>
      <c r="L64" s="9">
        <v>13806798.115</v>
      </c>
      <c r="M64" t="s">
        <v>693</v>
      </c>
      <c r="N64" s="10">
        <v>650.72</v>
      </c>
      <c r="O64" s="10">
        <v>3</v>
      </c>
      <c r="P64">
        <v>637.61</v>
      </c>
      <c r="Q64">
        <f t="shared" si="2"/>
        <v>13.110000000000014</v>
      </c>
      <c r="R64">
        <f t="shared" si="3"/>
        <v>5.1100000000000136</v>
      </c>
    </row>
    <row r="65" spans="1:18" x14ac:dyDescent="0.2">
      <c r="A65">
        <v>0</v>
      </c>
      <c r="B65" t="s">
        <v>670</v>
      </c>
      <c r="C65" s="10" t="s">
        <v>160</v>
      </c>
      <c r="D65" s="10" t="s">
        <v>161</v>
      </c>
      <c r="E65" t="s">
        <v>162</v>
      </c>
      <c r="F65" t="s">
        <v>162</v>
      </c>
      <c r="G65" t="s">
        <v>166</v>
      </c>
      <c r="H65" t="s">
        <v>135</v>
      </c>
      <c r="I65" t="s">
        <v>167</v>
      </c>
      <c r="J65" t="s">
        <v>88</v>
      </c>
      <c r="K65" t="s">
        <v>82</v>
      </c>
      <c r="L65" s="9">
        <v>13805171.77</v>
      </c>
      <c r="M65" t="s">
        <v>705</v>
      </c>
      <c r="N65" s="10">
        <v>639.36</v>
      </c>
      <c r="O65" s="10">
        <v>2</v>
      </c>
      <c r="P65">
        <v>632.24</v>
      </c>
      <c r="Q65">
        <f t="shared" si="2"/>
        <v>7.1200000000000045</v>
      </c>
      <c r="R65" t="str">
        <f t="shared" si="3"/>
        <v/>
      </c>
    </row>
    <row r="66" spans="1:18" x14ac:dyDescent="0.2">
      <c r="A66">
        <v>0</v>
      </c>
      <c r="B66" t="s">
        <v>674</v>
      </c>
      <c r="C66" s="10" t="s">
        <v>160</v>
      </c>
      <c r="D66" t="s">
        <v>161</v>
      </c>
      <c r="E66" t="s">
        <v>162</v>
      </c>
      <c r="F66" t="s">
        <v>162</v>
      </c>
      <c r="G66" t="s">
        <v>163</v>
      </c>
      <c r="H66" t="s">
        <v>135</v>
      </c>
      <c r="I66" t="s">
        <v>164</v>
      </c>
      <c r="J66" t="s">
        <v>88</v>
      </c>
      <c r="K66" t="s">
        <v>82</v>
      </c>
      <c r="L66" s="9">
        <v>13805573.59</v>
      </c>
      <c r="M66" t="s">
        <v>697</v>
      </c>
      <c r="N66">
        <v>648.24</v>
      </c>
      <c r="O66">
        <v>2</v>
      </c>
      <c r="P66">
        <v>640.38</v>
      </c>
      <c r="Q66">
        <f t="shared" si="2"/>
        <v>7.8600000000000136</v>
      </c>
      <c r="R66" t="str">
        <f t="shared" si="3"/>
        <v/>
      </c>
    </row>
    <row r="67" spans="1:18" x14ac:dyDescent="0.2">
      <c r="A67">
        <v>0</v>
      </c>
      <c r="B67" t="s">
        <v>127</v>
      </c>
      <c r="C67" s="10" t="s">
        <v>160</v>
      </c>
      <c r="D67" t="s">
        <v>161</v>
      </c>
      <c r="E67" t="s">
        <v>162</v>
      </c>
      <c r="F67" t="s">
        <v>162</v>
      </c>
      <c r="G67" t="s">
        <v>213</v>
      </c>
      <c r="H67" t="s">
        <v>135</v>
      </c>
      <c r="I67" t="s">
        <v>712</v>
      </c>
      <c r="J67" t="s">
        <v>88</v>
      </c>
      <c r="K67" t="s">
        <v>82</v>
      </c>
      <c r="L67" s="9">
        <v>13804763.953</v>
      </c>
      <c r="M67" t="s">
        <v>713</v>
      </c>
      <c r="N67">
        <v>632.37</v>
      </c>
      <c r="O67">
        <v>2</v>
      </c>
      <c r="P67">
        <v>619.9</v>
      </c>
      <c r="Q67">
        <f t="shared" si="2"/>
        <v>12.470000000000027</v>
      </c>
      <c r="R67">
        <f t="shared" si="3"/>
        <v>4.4700000000000273</v>
      </c>
    </row>
    <row r="68" spans="1:18" x14ac:dyDescent="0.2">
      <c r="A68" t="s">
        <v>147</v>
      </c>
      <c r="O68" s="28">
        <f>SUBTOTAL(109,O43:O67)</f>
        <v>42</v>
      </c>
      <c r="R68">
        <f>SUBTOTAL(109,R43:R67)</f>
        <v>65.750000000000114</v>
      </c>
    </row>
    <row r="73" spans="1:18" x14ac:dyDescent="0.2">
      <c r="A73" s="10" t="s">
        <v>248</v>
      </c>
    </row>
    <row r="74" spans="1:18" x14ac:dyDescent="0.2">
      <c r="A74">
        <v>247</v>
      </c>
      <c r="B74" s="10" t="s">
        <v>249</v>
      </c>
    </row>
    <row r="75" spans="1:18" x14ac:dyDescent="0.2">
      <c r="A75">
        <v>11171</v>
      </c>
      <c r="B75" s="10" t="s">
        <v>250</v>
      </c>
    </row>
    <row r="77" spans="1:18" x14ac:dyDescent="0.2">
      <c r="A77" s="10" t="s">
        <v>252</v>
      </c>
      <c r="B77" s="10" t="s">
        <v>261</v>
      </c>
      <c r="C77" s="10" t="s">
        <v>262</v>
      </c>
      <c r="D77" s="10" t="s">
        <v>259</v>
      </c>
      <c r="E77" s="29" t="s">
        <v>260</v>
      </c>
      <c r="F77" s="10" t="s">
        <v>263</v>
      </c>
      <c r="G77" s="10" t="s">
        <v>264</v>
      </c>
      <c r="H77" s="10" t="s">
        <v>50</v>
      </c>
      <c r="K77">
        <f>23+16</f>
        <v>39</v>
      </c>
    </row>
    <row r="78" spans="1:18" x14ac:dyDescent="0.2">
      <c r="A78" s="10" t="s">
        <v>251</v>
      </c>
      <c r="B78">
        <v>4</v>
      </c>
      <c r="C78">
        <v>4</v>
      </c>
      <c r="D78">
        <v>45</v>
      </c>
      <c r="E78" s="10">
        <f t="shared" ref="E78:E84" si="4">C78*D78</f>
        <v>180</v>
      </c>
      <c r="F78">
        <v>0</v>
      </c>
      <c r="G78">
        <f>E78+F78</f>
        <v>180</v>
      </c>
      <c r="H78">
        <v>0</v>
      </c>
    </row>
    <row r="79" spans="1:18" x14ac:dyDescent="0.2">
      <c r="A79" s="10" t="s">
        <v>253</v>
      </c>
      <c r="B79">
        <f>28+36+27</f>
        <v>91</v>
      </c>
      <c r="C79">
        <v>87</v>
      </c>
      <c r="D79">
        <v>45</v>
      </c>
      <c r="E79" s="10">
        <f t="shared" si="4"/>
        <v>3915</v>
      </c>
      <c r="F79">
        <v>220.8</v>
      </c>
      <c r="G79">
        <f t="shared" ref="G79:G84" si="5">E79+F79</f>
        <v>4135.8</v>
      </c>
      <c r="H79">
        <f>64.4+(65.7*2)+11+22.7</f>
        <v>229.5</v>
      </c>
    </row>
    <row r="80" spans="1:18" x14ac:dyDescent="0.2">
      <c r="A80" s="10" t="s">
        <v>254</v>
      </c>
      <c r="B80">
        <v>36</v>
      </c>
      <c r="C80">
        <v>36</v>
      </c>
      <c r="D80">
        <v>45</v>
      </c>
      <c r="E80" s="10">
        <f t="shared" si="4"/>
        <v>1620</v>
      </c>
      <c r="F80" s="10">
        <v>0</v>
      </c>
      <c r="G80">
        <f t="shared" si="5"/>
        <v>1620</v>
      </c>
      <c r="H80">
        <f>14.9*2</f>
        <v>29.8</v>
      </c>
    </row>
    <row r="81" spans="1:8" x14ac:dyDescent="0.2">
      <c r="A81" s="10" t="s">
        <v>255</v>
      </c>
      <c r="B81">
        <v>36</v>
      </c>
      <c r="C81">
        <v>36</v>
      </c>
      <c r="D81">
        <v>45</v>
      </c>
      <c r="E81" s="10">
        <f t="shared" si="4"/>
        <v>1620</v>
      </c>
      <c r="F81">
        <v>0</v>
      </c>
      <c r="G81">
        <f t="shared" si="5"/>
        <v>1620</v>
      </c>
      <c r="H81">
        <f>48.8*2</f>
        <v>97.6</v>
      </c>
    </row>
    <row r="82" spans="1:8" x14ac:dyDescent="0.2">
      <c r="A82" s="10" t="s">
        <v>256</v>
      </c>
      <c r="B82">
        <v>1</v>
      </c>
      <c r="C82">
        <v>1</v>
      </c>
      <c r="D82">
        <v>45</v>
      </c>
      <c r="E82" s="10">
        <f t="shared" si="4"/>
        <v>45</v>
      </c>
      <c r="F82">
        <v>0</v>
      </c>
      <c r="G82">
        <f t="shared" si="5"/>
        <v>45</v>
      </c>
      <c r="H82">
        <v>0</v>
      </c>
    </row>
    <row r="83" spans="1:8" x14ac:dyDescent="0.2">
      <c r="A83" s="10" t="s">
        <v>258</v>
      </c>
      <c r="B83">
        <v>40</v>
      </c>
      <c r="C83">
        <v>40</v>
      </c>
      <c r="D83">
        <v>45</v>
      </c>
      <c r="E83" s="10">
        <f t="shared" si="4"/>
        <v>1800</v>
      </c>
      <c r="F83">
        <v>0</v>
      </c>
      <c r="G83" s="10">
        <f>E83+F83</f>
        <v>1800</v>
      </c>
      <c r="H83">
        <v>38.799999999999997</v>
      </c>
    </row>
    <row r="84" spans="1:8" x14ac:dyDescent="0.2">
      <c r="A84" s="10" t="s">
        <v>257</v>
      </c>
      <c r="B84">
        <v>39</v>
      </c>
      <c r="C84">
        <v>36</v>
      </c>
      <c r="D84">
        <v>45</v>
      </c>
      <c r="E84" s="10">
        <f t="shared" si="4"/>
        <v>1620</v>
      </c>
      <c r="F84">
        <v>169.9</v>
      </c>
      <c r="G84">
        <f t="shared" si="5"/>
        <v>1789.9</v>
      </c>
      <c r="H84">
        <v>15</v>
      </c>
    </row>
    <row r="85" spans="1:8" x14ac:dyDescent="0.2">
      <c r="A85" s="10" t="s">
        <v>147</v>
      </c>
      <c r="B85">
        <f>SUBTOTAL(109,B78:B84)</f>
        <v>247</v>
      </c>
      <c r="E85" s="10">
        <f>SUBTOTAL(109,E78:E84)</f>
        <v>10800</v>
      </c>
      <c r="G85">
        <f>SUBTOTAL(109,G78:G84)</f>
        <v>11190.699999999999</v>
      </c>
      <c r="H85">
        <f>SUBTOTAL(109,H78:H84)</f>
        <v>410.7</v>
      </c>
    </row>
  </sheetData>
  <phoneticPr fontId="3" type="noConversion"/>
  <conditionalFormatting sqref="S2:T23">
    <cfRule type="cellIs" dxfId="9" priority="1" stopIfTrue="1" operator="between">
      <formula>13.25</formula>
      <formula>15.25</formula>
    </cfRule>
    <cfRule type="cellIs" dxfId="8" priority="2" stopIfTrue="1" operator="between">
      <formula>11.25</formula>
      <formula>13.25</formula>
    </cfRule>
    <cfRule type="cellIs" dxfId="7" priority="3" stopIfTrue="1" operator="between">
      <formula>9.25</formula>
      <formula>11.25</formula>
    </cfRule>
    <cfRule type="cellIs" dxfId="6" priority="4" stopIfTrue="1" operator="between">
      <formula>7.25</formula>
      <formula>9.25</formula>
    </cfRule>
    <cfRule type="cellIs" dxfId="5" priority="5" stopIfTrue="1" operator="between">
      <formula>0</formula>
      <formula>7.25</formula>
    </cfRule>
  </conditionalFormatting>
  <pageMargins left="0.7" right="0.7" top="0.75" bottom="0.75" header="0.3" footer="0.3"/>
  <pageSetup orientation="portrait" r:id="rId2"/>
  <tableParts count="4">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A7F6C-B2EA-4D20-A63E-3862228C7133}">
  <sheetPr>
    <tabColor theme="1" tint="4.9989318521683403E-2"/>
  </sheetPr>
  <dimension ref="A1:AB94"/>
  <sheetViews>
    <sheetView topLeftCell="A67" workbookViewId="0">
      <selection activeCell="F111" sqref="F111"/>
    </sheetView>
  </sheetViews>
  <sheetFormatPr defaultRowHeight="12.75" x14ac:dyDescent="0.2"/>
  <cols>
    <col min="1" max="1" width="9.7109375" customWidth="1"/>
    <col min="2" max="2" width="16.7109375" customWidth="1"/>
    <col min="3" max="3" width="13.28515625" customWidth="1"/>
    <col min="4" max="4" width="18.5703125" customWidth="1"/>
    <col min="5" max="5" width="19" customWidth="1"/>
    <col min="6" max="6" width="17.28515625" customWidth="1"/>
    <col min="7" max="7" width="22.28515625" customWidth="1"/>
    <col min="8" max="8" width="14.5703125" bestFit="1" customWidth="1"/>
    <col min="9" max="9" width="13.7109375" bestFit="1" customWidth="1"/>
    <col min="10" max="10" width="20.42578125" bestFit="1" customWidth="1"/>
    <col min="11" max="11" width="24.140625" customWidth="1"/>
    <col min="12" max="12" width="18.5703125" bestFit="1" customWidth="1"/>
    <col min="13" max="13" width="22.42578125" customWidth="1"/>
    <col min="14" max="14" width="20.140625" customWidth="1"/>
    <col min="15" max="15" width="23.28515625" bestFit="1" customWidth="1"/>
    <col min="16" max="16" width="15.7109375" bestFit="1" customWidth="1"/>
    <col min="17" max="17" width="21.140625" customWidth="1"/>
    <col min="18" max="18" width="12.28515625" customWidth="1"/>
    <col min="19" max="19" width="14.28515625" customWidth="1"/>
    <col min="20" max="20" width="17.28515625" customWidth="1"/>
    <col min="21" max="22" width="12.28515625" customWidth="1"/>
    <col min="25" max="25" width="20.7109375" bestFit="1" customWidth="1"/>
    <col min="26" max="27" width="15.42578125" bestFit="1" customWidth="1"/>
    <col min="28" max="28" width="10.5703125" bestFit="1" customWidth="1"/>
  </cols>
  <sheetData>
    <row r="1" spans="1:28" x14ac:dyDescent="0.2">
      <c r="A1" t="s">
        <v>55</v>
      </c>
      <c r="B1" t="s">
        <v>56</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Y1" s="17" t="s">
        <v>146</v>
      </c>
      <c r="Z1" s="17" t="s">
        <v>60</v>
      </c>
      <c r="AA1" s="15"/>
      <c r="AB1" s="16"/>
    </row>
    <row r="2" spans="1:28" x14ac:dyDescent="0.2">
      <c r="A2">
        <v>1</v>
      </c>
      <c r="B2" t="s">
        <v>126</v>
      </c>
      <c r="C2" t="s">
        <v>78</v>
      </c>
      <c r="D2" t="s">
        <v>79</v>
      </c>
      <c r="E2" t="s">
        <v>80</v>
      </c>
      <c r="F2" t="s">
        <v>81</v>
      </c>
      <c r="G2" s="10" t="s">
        <v>135</v>
      </c>
      <c r="J2" t="s">
        <v>82</v>
      </c>
      <c r="K2" s="12">
        <v>0.03</v>
      </c>
      <c r="L2" s="12">
        <v>-0.03</v>
      </c>
      <c r="M2" s="12">
        <v>0.03</v>
      </c>
      <c r="N2" t="s">
        <v>125</v>
      </c>
      <c r="O2">
        <v>620.66999999999996</v>
      </c>
      <c r="P2" t="s">
        <v>127</v>
      </c>
      <c r="Q2">
        <v>632.91</v>
      </c>
      <c r="R2">
        <v>408</v>
      </c>
      <c r="S2">
        <v>6.4340000000000002</v>
      </c>
      <c r="T2">
        <v>11.686</v>
      </c>
      <c r="U2">
        <v>11.686</v>
      </c>
      <c r="V2">
        <v>6.4340000000000002</v>
      </c>
      <c r="Y2" s="17" t="s">
        <v>61</v>
      </c>
      <c r="Z2" s="14" t="s">
        <v>133</v>
      </c>
      <c r="AA2" s="26" t="s">
        <v>81</v>
      </c>
      <c r="AB2" s="18" t="s">
        <v>148</v>
      </c>
    </row>
    <row r="3" spans="1:28" x14ac:dyDescent="0.2">
      <c r="A3">
        <v>1</v>
      </c>
      <c r="B3" t="s">
        <v>128</v>
      </c>
      <c r="C3" t="s">
        <v>78</v>
      </c>
      <c r="D3" t="s">
        <v>79</v>
      </c>
      <c r="E3" t="s">
        <v>80</v>
      </c>
      <c r="F3" t="s">
        <v>81</v>
      </c>
      <c r="G3" s="10" t="s">
        <v>135</v>
      </c>
      <c r="J3" t="s">
        <v>82</v>
      </c>
      <c r="K3" s="12">
        <v>0.02</v>
      </c>
      <c r="L3" s="12">
        <v>-0.02</v>
      </c>
      <c r="M3" s="12">
        <v>0.02</v>
      </c>
      <c r="N3" t="s">
        <v>127</v>
      </c>
      <c r="O3">
        <v>633.01</v>
      </c>
      <c r="P3" t="s">
        <v>129</v>
      </c>
      <c r="Q3">
        <v>641.04999999999995</v>
      </c>
      <c r="R3">
        <v>402</v>
      </c>
      <c r="S3">
        <v>6.3339999999999996</v>
      </c>
      <c r="T3">
        <v>7.1669999999999998</v>
      </c>
      <c r="U3">
        <v>6.3339999999999996</v>
      </c>
      <c r="V3">
        <v>7.1669999999999998</v>
      </c>
      <c r="Y3" s="14" t="s">
        <v>140</v>
      </c>
      <c r="Z3" s="14"/>
      <c r="AA3" s="26">
        <v>106.754</v>
      </c>
      <c r="AB3" s="18">
        <v>106.754</v>
      </c>
    </row>
    <row r="4" spans="1:28" x14ac:dyDescent="0.2">
      <c r="A4">
        <v>1</v>
      </c>
      <c r="B4" t="s">
        <v>130</v>
      </c>
      <c r="C4" t="s">
        <v>78</v>
      </c>
      <c r="D4" t="s">
        <v>79</v>
      </c>
      <c r="E4" t="s">
        <v>80</v>
      </c>
      <c r="F4" t="s">
        <v>81</v>
      </c>
      <c r="G4" s="10" t="s">
        <v>135</v>
      </c>
      <c r="J4" t="s">
        <v>82</v>
      </c>
      <c r="K4" s="12">
        <v>2.3699999999999999E-2</v>
      </c>
      <c r="L4" s="12">
        <v>-2.3699999999999999E-2</v>
      </c>
      <c r="M4" s="12">
        <v>2.3699999999999999E-2</v>
      </c>
      <c r="N4" t="s">
        <v>129</v>
      </c>
      <c r="O4">
        <v>641.14700000000005</v>
      </c>
      <c r="P4" t="s">
        <v>131</v>
      </c>
      <c r="Q4">
        <v>641.97799999999995</v>
      </c>
      <c r="R4">
        <v>35</v>
      </c>
      <c r="S4">
        <v>7.07</v>
      </c>
      <c r="T4">
        <v>8.625</v>
      </c>
      <c r="U4">
        <v>7.07</v>
      </c>
      <c r="V4">
        <v>8.625</v>
      </c>
      <c r="Y4" s="21" t="s">
        <v>92</v>
      </c>
      <c r="Z4" s="21">
        <v>455.01900000000001</v>
      </c>
      <c r="AA4">
        <v>1850.1469999999999</v>
      </c>
      <c r="AB4" s="22">
        <v>2305.1660000000002</v>
      </c>
    </row>
    <row r="5" spans="1:28" x14ac:dyDescent="0.2">
      <c r="A5">
        <v>1</v>
      </c>
      <c r="B5" t="s">
        <v>123</v>
      </c>
      <c r="C5" t="s">
        <v>78</v>
      </c>
      <c r="D5" t="s">
        <v>79</v>
      </c>
      <c r="E5" t="s">
        <v>80</v>
      </c>
      <c r="F5" t="s">
        <v>81</v>
      </c>
      <c r="G5" s="10" t="s">
        <v>135</v>
      </c>
      <c r="J5" t="s">
        <v>82</v>
      </c>
      <c r="K5" s="12">
        <v>4.0000000000000001E-3</v>
      </c>
      <c r="L5" s="12">
        <v>-4.0000000000000001E-3</v>
      </c>
      <c r="M5" s="12">
        <v>4.0000000000000001E-3</v>
      </c>
      <c r="N5" t="s">
        <v>124</v>
      </c>
      <c r="O5">
        <v>619.61500000000001</v>
      </c>
      <c r="P5" t="s">
        <v>125</v>
      </c>
      <c r="Q5">
        <v>620.57000000000005</v>
      </c>
      <c r="R5">
        <v>238.86699999999999</v>
      </c>
      <c r="S5">
        <v>11.598000000000001</v>
      </c>
      <c r="T5">
        <v>12.705</v>
      </c>
      <c r="U5">
        <v>11.598000000000001</v>
      </c>
      <c r="V5">
        <v>11.785</v>
      </c>
      <c r="Y5" s="21" t="s">
        <v>139</v>
      </c>
      <c r="Z5" s="21"/>
      <c r="AA5">
        <v>810.01900000000001</v>
      </c>
      <c r="AB5" s="22">
        <v>810.01900000000001</v>
      </c>
    </row>
    <row r="6" spans="1:28" x14ac:dyDescent="0.2">
      <c r="A6">
        <v>1</v>
      </c>
      <c r="B6" t="s">
        <v>121</v>
      </c>
      <c r="C6" t="s">
        <v>78</v>
      </c>
      <c r="D6" t="s">
        <v>79</v>
      </c>
      <c r="E6" t="s">
        <v>80</v>
      </c>
      <c r="F6" t="s">
        <v>81</v>
      </c>
      <c r="G6" s="10" t="s">
        <v>136</v>
      </c>
      <c r="J6" t="s">
        <v>82</v>
      </c>
      <c r="K6" s="12">
        <v>1.4200000000000001E-2</v>
      </c>
      <c r="L6" s="12">
        <v>-1.4200000000000001E-2</v>
      </c>
      <c r="M6" s="12">
        <v>1.4200000000000001E-2</v>
      </c>
      <c r="N6" t="s">
        <v>87</v>
      </c>
      <c r="O6">
        <v>644.16700000000003</v>
      </c>
      <c r="P6" t="s">
        <v>122</v>
      </c>
      <c r="Q6">
        <v>649.84699999999998</v>
      </c>
      <c r="R6">
        <v>400</v>
      </c>
      <c r="S6">
        <v>4.1790000000000003</v>
      </c>
      <c r="T6">
        <v>8.266</v>
      </c>
      <c r="U6">
        <v>11.879</v>
      </c>
      <c r="V6">
        <v>-0.35699999999999998</v>
      </c>
      <c r="Y6" s="21" t="s">
        <v>138</v>
      </c>
      <c r="Z6" s="21"/>
      <c r="AA6">
        <v>810</v>
      </c>
      <c r="AB6" s="22">
        <v>810</v>
      </c>
    </row>
    <row r="7" spans="1:28" x14ac:dyDescent="0.2">
      <c r="A7">
        <v>0</v>
      </c>
      <c r="B7" t="s">
        <v>85</v>
      </c>
      <c r="C7" t="s">
        <v>78</v>
      </c>
      <c r="D7" t="s">
        <v>79</v>
      </c>
      <c r="E7" t="s">
        <v>80</v>
      </c>
      <c r="F7" t="s">
        <v>81</v>
      </c>
      <c r="G7" s="10" t="s">
        <v>136</v>
      </c>
      <c r="J7" t="s">
        <v>82</v>
      </c>
      <c r="K7" s="12">
        <v>1.4200000000000001E-2</v>
      </c>
      <c r="L7" s="12">
        <v>-1.4200000000000001E-2</v>
      </c>
      <c r="M7" s="12">
        <v>1.4200000000000001E-2</v>
      </c>
      <c r="N7" t="s">
        <v>86</v>
      </c>
      <c r="O7">
        <v>638.37699999999995</v>
      </c>
      <c r="P7" t="s">
        <v>87</v>
      </c>
      <c r="Q7">
        <v>644.06700000000001</v>
      </c>
      <c r="R7">
        <v>400</v>
      </c>
      <c r="S7">
        <v>0</v>
      </c>
      <c r="T7">
        <v>0</v>
      </c>
      <c r="U7">
        <v>12.323</v>
      </c>
      <c r="V7">
        <v>11.978999999999999</v>
      </c>
      <c r="Y7" s="21" t="s">
        <v>137</v>
      </c>
      <c r="Z7" s="21"/>
      <c r="AA7">
        <v>49.853000000000002</v>
      </c>
      <c r="AB7" s="22">
        <v>49.853000000000002</v>
      </c>
    </row>
    <row r="8" spans="1:28" x14ac:dyDescent="0.2">
      <c r="A8">
        <v>1</v>
      </c>
      <c r="B8" t="s">
        <v>98</v>
      </c>
      <c r="C8" t="s">
        <v>78</v>
      </c>
      <c r="D8" t="s">
        <v>79</v>
      </c>
      <c r="E8" t="s">
        <v>80</v>
      </c>
      <c r="F8" t="s">
        <v>81</v>
      </c>
      <c r="G8" s="10" t="s">
        <v>137</v>
      </c>
      <c r="J8" t="s">
        <v>82</v>
      </c>
      <c r="K8" s="12">
        <v>1.67E-2</v>
      </c>
      <c r="L8" s="12">
        <v>-1.67E-2</v>
      </c>
      <c r="M8" s="12">
        <v>1.67E-2</v>
      </c>
      <c r="N8" t="s">
        <v>97</v>
      </c>
      <c r="O8">
        <v>641.85199999999998</v>
      </c>
      <c r="P8" t="s">
        <v>99</v>
      </c>
      <c r="Q8">
        <v>642.68399999999997</v>
      </c>
      <c r="R8">
        <v>49.853000000000002</v>
      </c>
      <c r="S8">
        <v>7.31</v>
      </c>
      <c r="T8">
        <v>7.3819999999999997</v>
      </c>
      <c r="U8">
        <v>7.31</v>
      </c>
      <c r="V8">
        <v>7.3819999999999997</v>
      </c>
      <c r="Y8" s="21" t="s">
        <v>136</v>
      </c>
      <c r="Z8" s="21"/>
      <c r="AA8">
        <v>800</v>
      </c>
      <c r="AB8" s="22">
        <v>800</v>
      </c>
    </row>
    <row r="9" spans="1:28" x14ac:dyDescent="0.2">
      <c r="A9">
        <v>1</v>
      </c>
      <c r="B9" t="s">
        <v>117</v>
      </c>
      <c r="C9" t="s">
        <v>78</v>
      </c>
      <c r="D9" t="s">
        <v>79</v>
      </c>
      <c r="E9" t="s">
        <v>80</v>
      </c>
      <c r="F9" t="s">
        <v>81</v>
      </c>
      <c r="G9" s="10" t="s">
        <v>138</v>
      </c>
      <c r="J9" t="s">
        <v>82</v>
      </c>
      <c r="K9" s="12">
        <v>0.02</v>
      </c>
      <c r="L9" s="12">
        <v>-0.02</v>
      </c>
      <c r="M9" s="12">
        <v>0.02</v>
      </c>
      <c r="N9" t="s">
        <v>104</v>
      </c>
      <c r="O9">
        <v>637.55600000000004</v>
      </c>
      <c r="P9" t="s">
        <v>118</v>
      </c>
      <c r="Q9">
        <v>638.25599999999997</v>
      </c>
      <c r="R9">
        <v>35</v>
      </c>
      <c r="S9">
        <v>8.907</v>
      </c>
      <c r="T9">
        <v>9.7029999999999994</v>
      </c>
      <c r="U9">
        <v>8.907</v>
      </c>
      <c r="V9">
        <v>-0.35699999999999998</v>
      </c>
      <c r="Y9" s="21" t="s">
        <v>135</v>
      </c>
      <c r="Z9" s="21"/>
      <c r="AA9">
        <v>1083.867</v>
      </c>
      <c r="AB9" s="22">
        <v>1083.867</v>
      </c>
    </row>
    <row r="10" spans="1:28" x14ac:dyDescent="0.2">
      <c r="A10">
        <v>1</v>
      </c>
      <c r="B10" t="s">
        <v>103</v>
      </c>
      <c r="C10" t="s">
        <v>78</v>
      </c>
      <c r="D10" t="s">
        <v>79</v>
      </c>
      <c r="E10" t="s">
        <v>80</v>
      </c>
      <c r="F10" t="s">
        <v>81</v>
      </c>
      <c r="G10" s="10" t="s">
        <v>138</v>
      </c>
      <c r="J10" t="s">
        <v>82</v>
      </c>
      <c r="K10" s="12">
        <v>0.02</v>
      </c>
      <c r="L10" s="12">
        <v>-0.02</v>
      </c>
      <c r="M10" s="12">
        <v>0.02</v>
      </c>
      <c r="N10" t="s">
        <v>102</v>
      </c>
      <c r="O10">
        <v>629.35599999999999</v>
      </c>
      <c r="P10" t="s">
        <v>104</v>
      </c>
      <c r="Q10">
        <v>637.45600000000002</v>
      </c>
      <c r="R10">
        <v>405</v>
      </c>
      <c r="S10">
        <v>9.0069999999999997</v>
      </c>
      <c r="T10">
        <v>9.59</v>
      </c>
      <c r="U10">
        <v>9.59</v>
      </c>
      <c r="V10">
        <v>9.0069999999999997</v>
      </c>
      <c r="Y10" s="19" t="s">
        <v>148</v>
      </c>
      <c r="Z10" s="19">
        <v>455.01900000000001</v>
      </c>
      <c r="AA10" s="27">
        <v>5510.64</v>
      </c>
      <c r="AB10" s="20">
        <v>5965.6590000000006</v>
      </c>
    </row>
    <row r="11" spans="1:28" x14ac:dyDescent="0.2">
      <c r="A11">
        <v>1</v>
      </c>
      <c r="B11" t="s">
        <v>100</v>
      </c>
      <c r="C11" t="s">
        <v>78</v>
      </c>
      <c r="D11" t="s">
        <v>79</v>
      </c>
      <c r="E11" t="s">
        <v>80</v>
      </c>
      <c r="F11" t="s">
        <v>81</v>
      </c>
      <c r="G11" s="10" t="s">
        <v>138</v>
      </c>
      <c r="J11" t="s">
        <v>82</v>
      </c>
      <c r="K11" s="12">
        <v>4.0000000000000001E-3</v>
      </c>
      <c r="L11" s="12">
        <v>-4.0000000000000001E-3</v>
      </c>
      <c r="M11" s="12">
        <v>4.0000000000000001E-3</v>
      </c>
      <c r="N11" t="s">
        <v>101</v>
      </c>
      <c r="O11">
        <v>619.54999999999995</v>
      </c>
      <c r="P11" t="s">
        <v>102</v>
      </c>
      <c r="Q11">
        <v>621.03</v>
      </c>
      <c r="R11">
        <v>370</v>
      </c>
      <c r="S11">
        <v>12.736000000000001</v>
      </c>
      <c r="T11">
        <v>17.916</v>
      </c>
      <c r="U11">
        <v>12.736000000000001</v>
      </c>
      <c r="V11">
        <v>17.916</v>
      </c>
    </row>
    <row r="12" spans="1:28" x14ac:dyDescent="0.2">
      <c r="A12">
        <v>1</v>
      </c>
      <c r="B12" t="s">
        <v>115</v>
      </c>
      <c r="C12" t="s">
        <v>78</v>
      </c>
      <c r="D12" t="s">
        <v>79</v>
      </c>
      <c r="E12" t="s">
        <v>80</v>
      </c>
      <c r="F12" t="s">
        <v>81</v>
      </c>
      <c r="G12" s="10" t="s">
        <v>139</v>
      </c>
      <c r="J12" t="s">
        <v>82</v>
      </c>
      <c r="K12" s="12">
        <v>0.02</v>
      </c>
      <c r="L12" s="12">
        <v>-0.02</v>
      </c>
      <c r="M12" s="12">
        <v>0.02</v>
      </c>
      <c r="N12" t="s">
        <v>109</v>
      </c>
      <c r="O12">
        <v>636.58000000000004</v>
      </c>
      <c r="P12" t="s">
        <v>116</v>
      </c>
      <c r="Q12">
        <v>637.28</v>
      </c>
      <c r="R12">
        <v>35</v>
      </c>
      <c r="S12">
        <v>6.8730000000000002</v>
      </c>
      <c r="T12">
        <v>7.4770000000000003</v>
      </c>
      <c r="U12">
        <v>7.4770000000000003</v>
      </c>
      <c r="V12">
        <v>-0.35699999999999998</v>
      </c>
    </row>
    <row r="13" spans="1:28" x14ac:dyDescent="0.2">
      <c r="A13">
        <v>1</v>
      </c>
      <c r="B13" t="s">
        <v>108</v>
      </c>
      <c r="C13" t="s">
        <v>78</v>
      </c>
      <c r="D13" t="s">
        <v>79</v>
      </c>
      <c r="E13" t="s">
        <v>80</v>
      </c>
      <c r="F13" t="s">
        <v>81</v>
      </c>
      <c r="G13" s="10" t="s">
        <v>139</v>
      </c>
      <c r="J13" t="s">
        <v>82</v>
      </c>
      <c r="K13" s="12">
        <v>2.3400000000000001E-2</v>
      </c>
      <c r="L13" s="12">
        <v>-2.3400000000000001E-2</v>
      </c>
      <c r="M13" s="12">
        <v>2.3400000000000001E-2</v>
      </c>
      <c r="N13" t="s">
        <v>107</v>
      </c>
      <c r="O13">
        <v>627.00400000000002</v>
      </c>
      <c r="P13" t="s">
        <v>109</v>
      </c>
      <c r="Q13">
        <v>636.48</v>
      </c>
      <c r="R13">
        <v>405</v>
      </c>
      <c r="S13">
        <v>7.577</v>
      </c>
      <c r="T13">
        <v>7.976</v>
      </c>
      <c r="U13">
        <v>7.976</v>
      </c>
      <c r="V13">
        <v>7.577</v>
      </c>
    </row>
    <row r="14" spans="1:28" x14ac:dyDescent="0.2">
      <c r="A14">
        <v>1</v>
      </c>
      <c r="B14" t="s">
        <v>105</v>
      </c>
      <c r="C14" t="s">
        <v>78</v>
      </c>
      <c r="D14" t="s">
        <v>79</v>
      </c>
      <c r="E14" t="s">
        <v>80</v>
      </c>
      <c r="F14" t="s">
        <v>81</v>
      </c>
      <c r="G14" s="10" t="s">
        <v>139</v>
      </c>
      <c r="J14" t="s">
        <v>82</v>
      </c>
      <c r="K14" s="12">
        <v>4.0000000000000001E-3</v>
      </c>
      <c r="L14" s="12">
        <v>-4.0000000000000001E-3</v>
      </c>
      <c r="M14" s="12">
        <v>4.0000000000000001E-3</v>
      </c>
      <c r="N14" t="s">
        <v>106</v>
      </c>
      <c r="O14">
        <v>619.89700000000005</v>
      </c>
      <c r="P14" t="s">
        <v>107</v>
      </c>
      <c r="Q14">
        <v>621.37699999999995</v>
      </c>
      <c r="R14">
        <v>370.01900000000001</v>
      </c>
      <c r="S14">
        <v>9.5340000000000007</v>
      </c>
      <c r="T14">
        <v>13.603999999999999</v>
      </c>
      <c r="U14">
        <v>9.5340000000000007</v>
      </c>
      <c r="V14">
        <v>13.603999999999999</v>
      </c>
    </row>
    <row r="15" spans="1:28" x14ac:dyDescent="0.2">
      <c r="A15">
        <v>1</v>
      </c>
      <c r="B15" t="s">
        <v>119</v>
      </c>
      <c r="C15" t="s">
        <v>78</v>
      </c>
      <c r="D15" t="s">
        <v>79</v>
      </c>
      <c r="E15" t="s">
        <v>80</v>
      </c>
      <c r="F15" t="s">
        <v>81</v>
      </c>
      <c r="G15" s="10" t="s">
        <v>92</v>
      </c>
      <c r="J15" t="s">
        <v>82</v>
      </c>
      <c r="K15" s="12">
        <v>0.01</v>
      </c>
      <c r="L15" s="12">
        <v>-0.01</v>
      </c>
      <c r="M15" s="12">
        <v>0.01</v>
      </c>
      <c r="N15" t="s">
        <v>86</v>
      </c>
      <c r="O15">
        <v>642.70699999999999</v>
      </c>
      <c r="P15" t="s">
        <v>120</v>
      </c>
      <c r="Q15">
        <v>643.05700000000002</v>
      </c>
      <c r="R15">
        <v>35</v>
      </c>
      <c r="S15">
        <v>6.2889999999999997</v>
      </c>
      <c r="T15">
        <v>8.5779999999999994</v>
      </c>
      <c r="U15">
        <v>7.9930000000000003</v>
      </c>
      <c r="V15">
        <v>-0.35699999999999998</v>
      </c>
    </row>
    <row r="16" spans="1:28" x14ac:dyDescent="0.2">
      <c r="A16">
        <v>1</v>
      </c>
      <c r="B16" t="s">
        <v>114</v>
      </c>
      <c r="C16" t="s">
        <v>78</v>
      </c>
      <c r="D16" t="s">
        <v>79</v>
      </c>
      <c r="E16" t="s">
        <v>80</v>
      </c>
      <c r="F16" t="s">
        <v>81</v>
      </c>
      <c r="G16" s="10" t="s">
        <v>92</v>
      </c>
      <c r="J16" t="s">
        <v>82</v>
      </c>
      <c r="K16" s="12">
        <v>3.3999999999999998E-3</v>
      </c>
      <c r="L16" s="12">
        <v>-3.3999999999999998E-3</v>
      </c>
      <c r="M16" s="12">
        <v>3.3999999999999998E-3</v>
      </c>
      <c r="N16" t="s">
        <v>84</v>
      </c>
      <c r="O16">
        <v>637.29100000000005</v>
      </c>
      <c r="P16" t="s">
        <v>86</v>
      </c>
      <c r="Q16">
        <v>638.27700000000004</v>
      </c>
      <c r="R16">
        <v>290</v>
      </c>
      <c r="S16">
        <v>11.324</v>
      </c>
      <c r="T16">
        <v>13.105</v>
      </c>
      <c r="U16">
        <v>11.872</v>
      </c>
      <c r="V16">
        <v>12.423</v>
      </c>
    </row>
    <row r="17" spans="1:22" x14ac:dyDescent="0.2">
      <c r="A17">
        <v>0</v>
      </c>
      <c r="B17" t="s">
        <v>77</v>
      </c>
      <c r="C17" t="s">
        <v>78</v>
      </c>
      <c r="D17" t="s">
        <v>79</v>
      </c>
      <c r="E17" t="s">
        <v>80</v>
      </c>
      <c r="F17" t="s">
        <v>81</v>
      </c>
      <c r="G17" s="10" t="s">
        <v>92</v>
      </c>
      <c r="J17" t="s">
        <v>82</v>
      </c>
      <c r="K17" s="12">
        <v>3.3999999999999998E-3</v>
      </c>
      <c r="L17" s="12">
        <v>-3.3999999999999998E-3</v>
      </c>
      <c r="M17" s="12">
        <v>3.3999999999999998E-3</v>
      </c>
      <c r="N17" t="s">
        <v>83</v>
      </c>
      <c r="O17">
        <v>636.01700000000005</v>
      </c>
      <c r="P17" t="s">
        <v>84</v>
      </c>
      <c r="Q17">
        <v>637.19000000000005</v>
      </c>
      <c r="R17">
        <v>345.14699999999999</v>
      </c>
      <c r="S17">
        <v>8.6760000000000002</v>
      </c>
      <c r="T17">
        <v>11.972</v>
      </c>
      <c r="U17">
        <v>8.7200000000000006</v>
      </c>
      <c r="V17">
        <v>11.972</v>
      </c>
    </row>
    <row r="18" spans="1:22" x14ac:dyDescent="0.2">
      <c r="A18">
        <v>1</v>
      </c>
      <c r="B18" t="s">
        <v>96</v>
      </c>
      <c r="C18" t="s">
        <v>78</v>
      </c>
      <c r="D18" t="s">
        <v>79</v>
      </c>
      <c r="E18" t="s">
        <v>80</v>
      </c>
      <c r="F18" t="s">
        <v>81</v>
      </c>
      <c r="G18" s="10" t="s">
        <v>92</v>
      </c>
      <c r="J18" t="s">
        <v>82</v>
      </c>
      <c r="K18" s="12">
        <v>3.5000000000000001E-3</v>
      </c>
      <c r="L18" s="12">
        <v>-3.5000000000000001E-3</v>
      </c>
      <c r="M18" s="12">
        <v>3.5000000000000001E-3</v>
      </c>
      <c r="N18" t="s">
        <v>97</v>
      </c>
      <c r="O18">
        <v>634.89700000000005</v>
      </c>
      <c r="P18" t="s">
        <v>83</v>
      </c>
      <c r="Q18">
        <v>635.91700000000003</v>
      </c>
      <c r="R18">
        <v>290</v>
      </c>
      <c r="S18">
        <v>8.8160000000000007</v>
      </c>
      <c r="T18">
        <v>14.265000000000001</v>
      </c>
      <c r="U18">
        <v>14.265000000000001</v>
      </c>
      <c r="V18">
        <v>8.82</v>
      </c>
    </row>
    <row r="19" spans="1:22" x14ac:dyDescent="0.2">
      <c r="A19">
        <v>1</v>
      </c>
      <c r="B19" t="s">
        <v>113</v>
      </c>
      <c r="C19" t="s">
        <v>78</v>
      </c>
      <c r="D19" t="s">
        <v>79</v>
      </c>
      <c r="E19" t="s">
        <v>80</v>
      </c>
      <c r="F19" t="s">
        <v>81</v>
      </c>
      <c r="G19" s="10" t="s">
        <v>92</v>
      </c>
      <c r="J19" t="s">
        <v>82</v>
      </c>
      <c r="K19" s="12">
        <v>3.5000000000000001E-3</v>
      </c>
      <c r="L19" s="12">
        <v>-3.5000000000000001E-3</v>
      </c>
      <c r="M19" s="12">
        <v>3.5000000000000001E-3</v>
      </c>
      <c r="N19" t="s">
        <v>112</v>
      </c>
      <c r="O19">
        <v>633.24699999999996</v>
      </c>
      <c r="P19" t="s">
        <v>97</v>
      </c>
      <c r="Q19">
        <v>634.80700000000002</v>
      </c>
      <c r="R19">
        <v>445</v>
      </c>
      <c r="S19">
        <v>13.509</v>
      </c>
      <c r="T19">
        <v>16.393000000000001</v>
      </c>
      <c r="U19">
        <v>13.509</v>
      </c>
      <c r="V19">
        <v>14.355</v>
      </c>
    </row>
    <row r="20" spans="1:22" x14ac:dyDescent="0.2">
      <c r="A20">
        <v>1</v>
      </c>
      <c r="B20" t="s">
        <v>110</v>
      </c>
      <c r="C20" t="s">
        <v>78</v>
      </c>
      <c r="D20" t="s">
        <v>79</v>
      </c>
      <c r="E20" t="s">
        <v>80</v>
      </c>
      <c r="F20" t="s">
        <v>81</v>
      </c>
      <c r="G20" s="10" t="s">
        <v>92</v>
      </c>
      <c r="J20" t="s">
        <v>82</v>
      </c>
      <c r="K20" s="12">
        <v>3.5000000000000001E-3</v>
      </c>
      <c r="L20" s="12">
        <v>-3.5000000000000001E-3</v>
      </c>
      <c r="M20" s="12">
        <v>3.5000000000000001E-3</v>
      </c>
      <c r="N20" t="s">
        <v>111</v>
      </c>
      <c r="O20">
        <v>631.58699999999999</v>
      </c>
      <c r="P20" t="s">
        <v>112</v>
      </c>
      <c r="Q20">
        <v>633.14700000000005</v>
      </c>
      <c r="R20">
        <v>445</v>
      </c>
      <c r="S20">
        <v>7.7030000000000003</v>
      </c>
      <c r="T20">
        <v>13.609</v>
      </c>
      <c r="U20">
        <v>7.7030000000000003</v>
      </c>
      <c r="V20">
        <v>13.609</v>
      </c>
    </row>
    <row r="21" spans="1:22" x14ac:dyDescent="0.2">
      <c r="A21">
        <v>2</v>
      </c>
      <c r="B21" t="s">
        <v>132</v>
      </c>
      <c r="C21" t="s">
        <v>78</v>
      </c>
      <c r="D21" t="s">
        <v>79</v>
      </c>
      <c r="E21" t="s">
        <v>80</v>
      </c>
      <c r="F21" s="24" t="s">
        <v>133</v>
      </c>
      <c r="G21" s="10" t="s">
        <v>92</v>
      </c>
      <c r="J21" t="s">
        <v>82</v>
      </c>
      <c r="K21" s="12">
        <v>3.0000000000000001E-3</v>
      </c>
      <c r="L21" s="12">
        <v>-3.0000000000000001E-3</v>
      </c>
      <c r="M21" s="12">
        <v>3.0000000000000001E-3</v>
      </c>
      <c r="N21" t="s">
        <v>134</v>
      </c>
      <c r="O21">
        <v>621.93499999999995</v>
      </c>
      <c r="P21" t="s">
        <v>111</v>
      </c>
      <c r="Q21">
        <v>623.29999999999995</v>
      </c>
      <c r="R21">
        <v>455.01900000000001</v>
      </c>
      <c r="S21">
        <v>10.803000000000001</v>
      </c>
      <c r="T21">
        <v>15.99</v>
      </c>
      <c r="U21">
        <v>10.803000000000001</v>
      </c>
      <c r="V21">
        <v>15.99</v>
      </c>
    </row>
    <row r="22" spans="1:22" x14ac:dyDescent="0.2">
      <c r="A22">
        <v>1</v>
      </c>
      <c r="B22" t="s">
        <v>94</v>
      </c>
      <c r="C22" t="s">
        <v>78</v>
      </c>
      <c r="D22" t="s">
        <v>79</v>
      </c>
      <c r="E22" t="s">
        <v>80</v>
      </c>
      <c r="F22" t="s">
        <v>81</v>
      </c>
      <c r="G22" s="10" t="s">
        <v>140</v>
      </c>
      <c r="J22" t="s">
        <v>82</v>
      </c>
      <c r="K22" s="12">
        <v>-5.4000000000000003E-3</v>
      </c>
      <c r="L22" s="12">
        <v>5.4000000000000003E-3</v>
      </c>
      <c r="M22" s="12">
        <v>5.4000000000000003E-3</v>
      </c>
      <c r="N22" t="s">
        <v>83</v>
      </c>
      <c r="O22">
        <v>637.01300000000003</v>
      </c>
      <c r="P22" t="s">
        <v>95</v>
      </c>
      <c r="Q22">
        <v>636.43700000000001</v>
      </c>
      <c r="R22">
        <v>106.754</v>
      </c>
      <c r="S22">
        <v>7.4489999999999998</v>
      </c>
      <c r="T22">
        <v>7.7240000000000002</v>
      </c>
      <c r="U22">
        <v>7.7240000000000002</v>
      </c>
      <c r="V22" s="13">
        <v>7.6</v>
      </c>
    </row>
    <row r="23" spans="1:22" hidden="1" x14ac:dyDescent="0.2">
      <c r="A23">
        <v>0</v>
      </c>
      <c r="B23" t="s">
        <v>89</v>
      </c>
      <c r="C23" t="s">
        <v>78</v>
      </c>
      <c r="D23" t="s">
        <v>90</v>
      </c>
      <c r="E23" t="s">
        <v>80</v>
      </c>
      <c r="F23" t="s">
        <v>91</v>
      </c>
      <c r="G23" s="10" t="s">
        <v>92</v>
      </c>
      <c r="H23" t="s">
        <v>93</v>
      </c>
      <c r="I23" t="s">
        <v>93</v>
      </c>
      <c r="J23" t="s">
        <v>82</v>
      </c>
      <c r="K23" s="12">
        <v>-9.7000000000000003E-3</v>
      </c>
      <c r="L23" s="12">
        <v>9.7000000000000003E-3</v>
      </c>
      <c r="M23" s="12">
        <v>9.7000000000000003E-3</v>
      </c>
      <c r="O23">
        <v>637.29100000000005</v>
      </c>
      <c r="P23" t="s">
        <v>84</v>
      </c>
      <c r="Q23">
        <v>636.88499999999999</v>
      </c>
      <c r="R23">
        <v>42.017000000000003</v>
      </c>
      <c r="S23">
        <v>11.983000000000001</v>
      </c>
      <c r="T23">
        <v>12.662000000000001</v>
      </c>
      <c r="U23">
        <v>12.23</v>
      </c>
      <c r="V23" s="13">
        <v>12.284000000000001</v>
      </c>
    </row>
    <row r="27" spans="1:22" x14ac:dyDescent="0.2">
      <c r="A27" s="10" t="s">
        <v>145</v>
      </c>
      <c r="B27" s="10" t="s">
        <v>149</v>
      </c>
      <c r="C27" s="10" t="s">
        <v>141</v>
      </c>
      <c r="D27" s="10" t="s">
        <v>142</v>
      </c>
      <c r="E27" s="10" t="s">
        <v>143</v>
      </c>
      <c r="F27" s="10" t="s">
        <v>144</v>
      </c>
      <c r="G27" s="10" t="s">
        <v>150</v>
      </c>
      <c r="H27" s="10" t="s">
        <v>151</v>
      </c>
      <c r="I27" s="10" t="s">
        <v>152</v>
      </c>
      <c r="J27" s="10" t="s">
        <v>153</v>
      </c>
      <c r="K27" s="10" t="s">
        <v>154</v>
      </c>
    </row>
    <row r="28" spans="1:22" x14ac:dyDescent="0.2">
      <c r="A28" s="14" t="s">
        <v>140</v>
      </c>
      <c r="B28" s="18">
        <v>106.754</v>
      </c>
      <c r="D28">
        <v>106.75</v>
      </c>
      <c r="K28">
        <f t="shared" ref="K28:K35" si="0">SUM(C28:J28)</f>
        <v>106.75</v>
      </c>
    </row>
    <row r="29" spans="1:22" x14ac:dyDescent="0.2">
      <c r="A29" s="25" t="s">
        <v>222</v>
      </c>
      <c r="B29">
        <v>1850.1469999999999</v>
      </c>
      <c r="D29">
        <f>73.46+35</f>
        <v>108.46</v>
      </c>
      <c r="E29">
        <f>336.55+12.1+134.13</f>
        <v>482.78000000000003</v>
      </c>
      <c r="F29">
        <f>408.43+86.88+7.74+146.23</f>
        <v>649.28</v>
      </c>
      <c r="G29">
        <f>107.24+153.54</f>
        <v>260.77999999999997</v>
      </c>
      <c r="H29">
        <f>344+7.26-3</f>
        <v>348.26</v>
      </c>
      <c r="K29">
        <f t="shared" si="0"/>
        <v>1849.56</v>
      </c>
    </row>
    <row r="30" spans="1:22" x14ac:dyDescent="0.2">
      <c r="A30" s="25" t="s">
        <v>223</v>
      </c>
      <c r="B30" s="21">
        <v>455.01900000000001</v>
      </c>
      <c r="F30">
        <f>124.92</f>
        <v>124.92</v>
      </c>
      <c r="G30">
        <f>175.44</f>
        <v>175.44</v>
      </c>
      <c r="H30">
        <f>152.24+3</f>
        <v>155.24</v>
      </c>
      <c r="K30">
        <f t="shared" si="0"/>
        <v>455.6</v>
      </c>
    </row>
    <row r="31" spans="1:22" x14ac:dyDescent="0.2">
      <c r="A31" s="21" t="s">
        <v>139</v>
      </c>
      <c r="B31" s="22">
        <v>810.01900000000001</v>
      </c>
      <c r="D31">
        <f>405+35</f>
        <v>440</v>
      </c>
      <c r="E31">
        <v>93.1</v>
      </c>
      <c r="F31">
        <v>181.82</v>
      </c>
      <c r="G31">
        <f>B31-D31-E31-F31</f>
        <v>95.09899999999999</v>
      </c>
      <c r="K31">
        <f t="shared" si="0"/>
        <v>810.01900000000001</v>
      </c>
    </row>
    <row r="32" spans="1:22" x14ac:dyDescent="0.2">
      <c r="A32" s="21" t="s">
        <v>138</v>
      </c>
      <c r="B32" s="22">
        <v>810</v>
      </c>
      <c r="E32" s="10">
        <f>405+35</f>
        <v>440</v>
      </c>
      <c r="G32">
        <f>B32-E32-H32-I32</f>
        <v>130.28</v>
      </c>
      <c r="H32">
        <v>142.85</v>
      </c>
      <c r="I32">
        <v>96.87</v>
      </c>
      <c r="K32">
        <f t="shared" si="0"/>
        <v>810</v>
      </c>
    </row>
    <row r="33" spans="1:15" x14ac:dyDescent="0.2">
      <c r="A33" s="21" t="s">
        <v>137</v>
      </c>
      <c r="B33" s="22">
        <v>49.853000000000002</v>
      </c>
      <c r="D33">
        <v>49.85</v>
      </c>
      <c r="E33" s="10"/>
      <c r="K33">
        <f t="shared" si="0"/>
        <v>49.85</v>
      </c>
    </row>
    <row r="34" spans="1:15" x14ac:dyDescent="0.2">
      <c r="A34" s="21" t="s">
        <v>136</v>
      </c>
      <c r="B34" s="22">
        <v>800</v>
      </c>
      <c r="C34">
        <v>0</v>
      </c>
      <c r="D34">
        <v>68.45</v>
      </c>
      <c r="E34">
        <v>27.61</v>
      </c>
      <c r="F34">
        <f>B34-D34-E34</f>
        <v>703.93999999999994</v>
      </c>
      <c r="K34">
        <f t="shared" si="0"/>
        <v>800</v>
      </c>
    </row>
    <row r="35" spans="1:15" x14ac:dyDescent="0.2">
      <c r="A35" s="21" t="s">
        <v>135</v>
      </c>
      <c r="B35" s="22">
        <v>1083.867</v>
      </c>
      <c r="C35">
        <v>186.42</v>
      </c>
      <c r="D35">
        <v>260.11</v>
      </c>
      <c r="E35">
        <v>153.29</v>
      </c>
      <c r="F35">
        <v>153.29</v>
      </c>
      <c r="G35">
        <f>B35-C35-D35-E35-F35</f>
        <v>330.75700000000006</v>
      </c>
      <c r="K35">
        <f t="shared" si="0"/>
        <v>1083.867</v>
      </c>
    </row>
    <row r="36" spans="1:15" x14ac:dyDescent="0.2">
      <c r="A36" t="s">
        <v>147</v>
      </c>
      <c r="B36" s="9">
        <f t="shared" ref="B36:K36" si="1">SUBTOTAL(109,B28:B35)</f>
        <v>5965.6590000000006</v>
      </c>
      <c r="C36" s="23">
        <f t="shared" si="1"/>
        <v>186.42</v>
      </c>
      <c r="D36" s="23">
        <f t="shared" si="1"/>
        <v>1033.6200000000001</v>
      </c>
      <c r="E36" s="23">
        <f t="shared" si="1"/>
        <v>1196.78</v>
      </c>
      <c r="F36" s="23">
        <f t="shared" si="1"/>
        <v>1813.25</v>
      </c>
      <c r="G36" s="23">
        <f t="shared" si="1"/>
        <v>992.35599999999999</v>
      </c>
      <c r="H36" s="23">
        <f t="shared" si="1"/>
        <v>646.35</v>
      </c>
      <c r="I36" s="23">
        <f t="shared" si="1"/>
        <v>96.87</v>
      </c>
      <c r="J36" s="23">
        <f t="shared" si="1"/>
        <v>0</v>
      </c>
      <c r="K36" s="28">
        <f t="shared" si="1"/>
        <v>5965.6460000000006</v>
      </c>
    </row>
    <row r="37" spans="1:15" x14ac:dyDescent="0.2">
      <c r="B37" s="23"/>
      <c r="C37" s="23"/>
      <c r="D37" s="23"/>
      <c r="E37" s="23"/>
      <c r="F37" s="23"/>
      <c r="G37" s="23"/>
      <c r="H37" s="23"/>
      <c r="I37" s="23"/>
      <c r="J37" s="23"/>
    </row>
    <row r="38" spans="1:15" x14ac:dyDescent="0.2">
      <c r="A38" s="10"/>
      <c r="B38" s="23"/>
      <c r="C38" s="23"/>
      <c r="D38" s="23"/>
      <c r="E38" s="23"/>
      <c r="F38" s="23"/>
      <c r="G38" s="23"/>
      <c r="H38" s="23"/>
      <c r="I38" s="23"/>
      <c r="J38" s="23"/>
    </row>
    <row r="42" spans="1:15" x14ac:dyDescent="0.2">
      <c r="A42" t="s">
        <v>55</v>
      </c>
      <c r="B42" t="s">
        <v>56</v>
      </c>
      <c r="C42" s="10" t="s">
        <v>235</v>
      </c>
      <c r="D42" t="s">
        <v>57</v>
      </c>
      <c r="E42" t="s">
        <v>58</v>
      </c>
      <c r="F42" t="s">
        <v>236</v>
      </c>
      <c r="G42" t="s">
        <v>155</v>
      </c>
      <c r="H42" t="s">
        <v>61</v>
      </c>
      <c r="I42" t="s">
        <v>156</v>
      </c>
      <c r="J42" t="s">
        <v>157</v>
      </c>
      <c r="K42" t="s">
        <v>64</v>
      </c>
      <c r="L42" t="s">
        <v>158</v>
      </c>
      <c r="M42" t="s">
        <v>159</v>
      </c>
      <c r="N42" s="10" t="s">
        <v>234</v>
      </c>
      <c r="O42" s="10" t="s">
        <v>240</v>
      </c>
    </row>
    <row r="43" spans="1:15" x14ac:dyDescent="0.2">
      <c r="A43">
        <v>0</v>
      </c>
      <c r="B43" t="s">
        <v>120</v>
      </c>
      <c r="C43" s="10" t="s">
        <v>245</v>
      </c>
      <c r="D43" t="s">
        <v>198</v>
      </c>
      <c r="E43" t="s">
        <v>161</v>
      </c>
      <c r="F43" t="s">
        <v>199</v>
      </c>
      <c r="G43" t="s">
        <v>175</v>
      </c>
      <c r="H43" t="s">
        <v>175</v>
      </c>
      <c r="I43" t="s">
        <v>175</v>
      </c>
      <c r="J43" t="s">
        <v>175</v>
      </c>
      <c r="K43" t="s">
        <v>175</v>
      </c>
      <c r="L43" t="s">
        <v>200</v>
      </c>
      <c r="M43">
        <v>1</v>
      </c>
      <c r="N43" s="10"/>
      <c r="O43" s="10">
        <f t="shared" ref="O43:O69" si="2">IF(N43-8&gt;0, N43-8, 0)</f>
        <v>0</v>
      </c>
    </row>
    <row r="44" spans="1:15" x14ac:dyDescent="0.2">
      <c r="A44">
        <v>0</v>
      </c>
      <c r="B44" t="s">
        <v>131</v>
      </c>
      <c r="C44" s="10" t="s">
        <v>245</v>
      </c>
      <c r="D44" t="s">
        <v>201</v>
      </c>
      <c r="E44" t="s">
        <v>161</v>
      </c>
      <c r="F44" t="s">
        <v>199</v>
      </c>
      <c r="G44" t="s">
        <v>202</v>
      </c>
      <c r="H44" t="s">
        <v>202</v>
      </c>
      <c r="I44" t="s">
        <v>202</v>
      </c>
      <c r="J44" t="s">
        <v>202</v>
      </c>
      <c r="K44" t="s">
        <v>202</v>
      </c>
      <c r="L44" t="s">
        <v>203</v>
      </c>
      <c r="M44">
        <v>1</v>
      </c>
      <c r="N44" s="10"/>
      <c r="O44" s="10">
        <f t="shared" si="2"/>
        <v>0</v>
      </c>
    </row>
    <row r="45" spans="1:15" x14ac:dyDescent="0.2">
      <c r="A45">
        <v>0</v>
      </c>
      <c r="B45" t="s">
        <v>116</v>
      </c>
      <c r="C45" s="10" t="s">
        <v>245</v>
      </c>
      <c r="D45" t="s">
        <v>207</v>
      </c>
      <c r="E45" t="s">
        <v>161</v>
      </c>
      <c r="F45" t="s">
        <v>199</v>
      </c>
      <c r="G45" t="s">
        <v>208</v>
      </c>
      <c r="H45" t="s">
        <v>208</v>
      </c>
      <c r="I45" t="s">
        <v>208</v>
      </c>
      <c r="J45" t="s">
        <v>208</v>
      </c>
      <c r="K45" t="s">
        <v>208</v>
      </c>
      <c r="L45" t="s">
        <v>209</v>
      </c>
      <c r="M45">
        <v>1</v>
      </c>
      <c r="N45" s="10"/>
      <c r="O45" s="10">
        <f t="shared" si="2"/>
        <v>0</v>
      </c>
    </row>
    <row r="46" spans="1:15" x14ac:dyDescent="0.2">
      <c r="A46">
        <v>0</v>
      </c>
      <c r="B46" t="s">
        <v>118</v>
      </c>
      <c r="C46" s="10" t="s">
        <v>245</v>
      </c>
      <c r="D46" t="s">
        <v>204</v>
      </c>
      <c r="E46" t="s">
        <v>161</v>
      </c>
      <c r="F46" t="s">
        <v>199</v>
      </c>
      <c r="G46" t="s">
        <v>205</v>
      </c>
      <c r="H46" t="s">
        <v>205</v>
      </c>
      <c r="I46" t="s">
        <v>205</v>
      </c>
      <c r="J46" t="s">
        <v>205</v>
      </c>
      <c r="K46" t="s">
        <v>205</v>
      </c>
      <c r="L46" t="s">
        <v>206</v>
      </c>
      <c r="M46">
        <v>1</v>
      </c>
      <c r="N46" s="10"/>
      <c r="O46" s="10">
        <f t="shared" si="2"/>
        <v>0</v>
      </c>
    </row>
    <row r="47" spans="1:15" x14ac:dyDescent="0.2">
      <c r="A47">
        <v>0</v>
      </c>
      <c r="B47" t="s">
        <v>111</v>
      </c>
      <c r="C47" s="10" t="s">
        <v>238</v>
      </c>
      <c r="D47" t="s">
        <v>160</v>
      </c>
      <c r="E47" t="s">
        <v>161</v>
      </c>
      <c r="F47" t="s">
        <v>162</v>
      </c>
      <c r="G47" t="s">
        <v>163</v>
      </c>
      <c r="H47" t="s">
        <v>92</v>
      </c>
      <c r="I47" t="s">
        <v>193</v>
      </c>
      <c r="J47" t="s">
        <v>88</v>
      </c>
      <c r="K47" t="s">
        <v>82</v>
      </c>
      <c r="L47" t="s">
        <v>194</v>
      </c>
      <c r="M47">
        <v>2</v>
      </c>
      <c r="N47">
        <v>17.013000000000002</v>
      </c>
      <c r="O47">
        <f t="shared" si="2"/>
        <v>9.0130000000000017</v>
      </c>
    </row>
    <row r="48" spans="1:15" x14ac:dyDescent="0.2">
      <c r="A48">
        <v>0</v>
      </c>
      <c r="B48" t="s">
        <v>97</v>
      </c>
      <c r="C48" s="10" t="s">
        <v>238</v>
      </c>
      <c r="D48" t="s">
        <v>160</v>
      </c>
      <c r="E48" t="s">
        <v>161</v>
      </c>
      <c r="F48" t="s">
        <v>162</v>
      </c>
      <c r="G48" t="s">
        <v>178</v>
      </c>
      <c r="H48" t="s">
        <v>92</v>
      </c>
      <c r="I48" t="s">
        <v>189</v>
      </c>
      <c r="J48" t="s">
        <v>88</v>
      </c>
      <c r="K48" t="s">
        <v>82</v>
      </c>
      <c r="L48" t="s">
        <v>190</v>
      </c>
      <c r="M48">
        <v>3</v>
      </c>
      <c r="N48">
        <v>15.045</v>
      </c>
      <c r="O48">
        <f t="shared" si="2"/>
        <v>7.0449999999999999</v>
      </c>
    </row>
    <row r="49" spans="1:15" x14ac:dyDescent="0.2">
      <c r="A49">
        <v>0</v>
      </c>
      <c r="B49" t="s">
        <v>86</v>
      </c>
      <c r="C49" s="10" t="s">
        <v>238</v>
      </c>
      <c r="D49" t="s">
        <v>160</v>
      </c>
      <c r="E49" t="s">
        <v>161</v>
      </c>
      <c r="F49" t="s">
        <v>162</v>
      </c>
      <c r="G49" t="s">
        <v>175</v>
      </c>
      <c r="H49" t="s">
        <v>136</v>
      </c>
      <c r="I49" t="s">
        <v>176</v>
      </c>
      <c r="J49" t="s">
        <v>88</v>
      </c>
      <c r="K49" t="s">
        <v>82</v>
      </c>
      <c r="L49" t="s">
        <v>177</v>
      </c>
      <c r="M49">
        <v>3</v>
      </c>
      <c r="N49">
        <v>13.113</v>
      </c>
      <c r="O49">
        <f t="shared" si="2"/>
        <v>5.1129999999999995</v>
      </c>
    </row>
    <row r="50" spans="1:15" x14ac:dyDescent="0.2">
      <c r="A50">
        <v>0</v>
      </c>
      <c r="B50" t="s">
        <v>107</v>
      </c>
      <c r="C50" s="10" t="s">
        <v>238</v>
      </c>
      <c r="D50" t="s">
        <v>160</v>
      </c>
      <c r="E50" t="s">
        <v>161</v>
      </c>
      <c r="F50" t="s">
        <v>162</v>
      </c>
      <c r="G50" t="s">
        <v>163</v>
      </c>
      <c r="H50" t="s">
        <v>139</v>
      </c>
      <c r="I50" t="s">
        <v>187</v>
      </c>
      <c r="J50" t="s">
        <v>88</v>
      </c>
      <c r="K50" t="s">
        <v>82</v>
      </c>
      <c r="L50" t="s">
        <v>188</v>
      </c>
      <c r="M50">
        <v>2</v>
      </c>
      <c r="N50">
        <v>14.294</v>
      </c>
      <c r="O50">
        <f t="shared" si="2"/>
        <v>6.2940000000000005</v>
      </c>
    </row>
    <row r="51" spans="1:15" x14ac:dyDescent="0.2">
      <c r="A51">
        <v>0</v>
      </c>
      <c r="B51" t="s">
        <v>102</v>
      </c>
      <c r="C51" s="10" t="s">
        <v>238</v>
      </c>
      <c r="D51" t="s">
        <v>160</v>
      </c>
      <c r="E51" t="s">
        <v>161</v>
      </c>
      <c r="F51" t="s">
        <v>162</v>
      </c>
      <c r="G51" t="s">
        <v>163</v>
      </c>
      <c r="H51" t="s">
        <v>138</v>
      </c>
      <c r="I51" t="s">
        <v>183</v>
      </c>
      <c r="J51" t="s">
        <v>88</v>
      </c>
      <c r="K51" t="s">
        <v>82</v>
      </c>
      <c r="L51" t="s">
        <v>184</v>
      </c>
      <c r="M51">
        <v>2</v>
      </c>
      <c r="N51">
        <v>18.606000000000002</v>
      </c>
      <c r="O51">
        <f t="shared" si="2"/>
        <v>10.606000000000002</v>
      </c>
    </row>
    <row r="52" spans="1:15" x14ac:dyDescent="0.2">
      <c r="A52">
        <v>0</v>
      </c>
      <c r="B52" t="s">
        <v>210</v>
      </c>
      <c r="C52" s="10" t="s">
        <v>246</v>
      </c>
      <c r="D52" s="10" t="s">
        <v>231</v>
      </c>
      <c r="E52" t="s">
        <v>161</v>
      </c>
      <c r="F52" t="s">
        <v>199</v>
      </c>
      <c r="G52" t="s">
        <v>175</v>
      </c>
      <c r="H52" t="s">
        <v>175</v>
      </c>
      <c r="I52" t="s">
        <v>175</v>
      </c>
      <c r="J52" t="s">
        <v>175</v>
      </c>
      <c r="K52" t="s">
        <v>175</v>
      </c>
      <c r="L52" t="s">
        <v>211</v>
      </c>
      <c r="M52">
        <v>0</v>
      </c>
      <c r="N52" s="10"/>
      <c r="O52" s="10">
        <f t="shared" si="2"/>
        <v>0</v>
      </c>
    </row>
    <row r="53" spans="1:15" x14ac:dyDescent="0.2">
      <c r="B53" t="s">
        <v>124</v>
      </c>
      <c r="C53" s="10" t="s">
        <v>246</v>
      </c>
      <c r="D53" s="10" t="s">
        <v>232</v>
      </c>
      <c r="E53" t="s">
        <v>161</v>
      </c>
      <c r="F53" t="s">
        <v>199</v>
      </c>
      <c r="G53" t="s">
        <v>175</v>
      </c>
      <c r="H53" t="s">
        <v>175</v>
      </c>
      <c r="I53" t="s">
        <v>175</v>
      </c>
      <c r="J53" t="s">
        <v>175</v>
      </c>
      <c r="K53" t="s">
        <v>175</v>
      </c>
      <c r="L53" t="s">
        <v>220</v>
      </c>
      <c r="M53">
        <v>1</v>
      </c>
      <c r="N53" s="10"/>
      <c r="O53" s="10">
        <f t="shared" si="2"/>
        <v>0</v>
      </c>
    </row>
    <row r="54" spans="1:15" x14ac:dyDescent="0.2">
      <c r="B54" t="s">
        <v>215</v>
      </c>
      <c r="C54" s="10" t="s">
        <v>239</v>
      </c>
      <c r="D54" t="s">
        <v>160</v>
      </c>
      <c r="E54" t="s">
        <v>216</v>
      </c>
      <c r="F54" t="s">
        <v>162</v>
      </c>
      <c r="G54" t="s">
        <v>175</v>
      </c>
      <c r="H54" t="s">
        <v>175</v>
      </c>
      <c r="I54" t="s">
        <v>175</v>
      </c>
      <c r="J54" t="s">
        <v>175</v>
      </c>
      <c r="K54" t="s">
        <v>175</v>
      </c>
      <c r="L54" t="s">
        <v>217</v>
      </c>
      <c r="M54">
        <v>0</v>
      </c>
      <c r="N54" s="10"/>
      <c r="O54" s="10">
        <f t="shared" si="2"/>
        <v>0</v>
      </c>
    </row>
    <row r="55" spans="1:15" x14ac:dyDescent="0.2">
      <c r="B55" t="s">
        <v>101</v>
      </c>
      <c r="C55" s="10" t="s">
        <v>246</v>
      </c>
      <c r="D55" s="10" t="s">
        <v>231</v>
      </c>
      <c r="E55" t="s">
        <v>161</v>
      </c>
      <c r="F55" t="s">
        <v>199</v>
      </c>
      <c r="G55" t="s">
        <v>175</v>
      </c>
      <c r="H55" t="s">
        <v>175</v>
      </c>
      <c r="I55" t="s">
        <v>175</v>
      </c>
      <c r="J55" t="s">
        <v>175</v>
      </c>
      <c r="K55" t="s">
        <v>175</v>
      </c>
      <c r="L55" t="s">
        <v>221</v>
      </c>
      <c r="M55">
        <v>1</v>
      </c>
      <c r="N55" s="10"/>
      <c r="O55" s="10">
        <f t="shared" si="2"/>
        <v>0</v>
      </c>
    </row>
    <row r="56" spans="1:15" x14ac:dyDescent="0.2">
      <c r="B56" t="s">
        <v>106</v>
      </c>
      <c r="C56" s="10" t="s">
        <v>246</v>
      </c>
      <c r="D56" s="10" t="s">
        <v>231</v>
      </c>
      <c r="E56" t="s">
        <v>161</v>
      </c>
      <c r="F56" t="s">
        <v>199</v>
      </c>
      <c r="G56" t="s">
        <v>175</v>
      </c>
      <c r="H56" t="s">
        <v>175</v>
      </c>
      <c r="I56" t="s">
        <v>175</v>
      </c>
      <c r="J56" t="s">
        <v>175</v>
      </c>
      <c r="K56" t="s">
        <v>175</v>
      </c>
      <c r="L56" t="s">
        <v>219</v>
      </c>
      <c r="M56">
        <v>1</v>
      </c>
      <c r="N56" s="10"/>
      <c r="O56" s="10">
        <f t="shared" si="2"/>
        <v>0</v>
      </c>
    </row>
    <row r="57" spans="1:15" x14ac:dyDescent="0.2">
      <c r="B57" t="s">
        <v>134</v>
      </c>
      <c r="C57" s="10" t="s">
        <v>247</v>
      </c>
      <c r="D57" s="10" t="s">
        <v>233</v>
      </c>
      <c r="E57" t="s">
        <v>161</v>
      </c>
      <c r="F57" t="s">
        <v>199</v>
      </c>
      <c r="G57" t="s">
        <v>175</v>
      </c>
      <c r="H57" t="s">
        <v>175</v>
      </c>
      <c r="I57" t="s">
        <v>175</v>
      </c>
      <c r="J57" t="s">
        <v>175</v>
      </c>
      <c r="K57" t="s">
        <v>175</v>
      </c>
      <c r="L57" t="s">
        <v>218</v>
      </c>
      <c r="M57">
        <v>1</v>
      </c>
      <c r="N57" s="10"/>
      <c r="O57" s="10">
        <f t="shared" si="2"/>
        <v>0</v>
      </c>
    </row>
    <row r="58" spans="1:15" x14ac:dyDescent="0.2">
      <c r="B58" t="s">
        <v>95</v>
      </c>
      <c r="C58" s="10" t="s">
        <v>246</v>
      </c>
      <c r="D58" s="10" t="s">
        <v>231</v>
      </c>
      <c r="E58" t="s">
        <v>161</v>
      </c>
      <c r="F58" t="s">
        <v>199</v>
      </c>
      <c r="G58" t="s">
        <v>175</v>
      </c>
      <c r="H58" t="s">
        <v>175</v>
      </c>
      <c r="I58" t="s">
        <v>175</v>
      </c>
      <c r="J58" t="s">
        <v>175</v>
      </c>
      <c r="K58" t="s">
        <v>175</v>
      </c>
      <c r="L58" t="s">
        <v>212</v>
      </c>
      <c r="M58">
        <v>1</v>
      </c>
      <c r="N58" s="10"/>
      <c r="O58" s="10">
        <f t="shared" si="2"/>
        <v>0</v>
      </c>
    </row>
    <row r="59" spans="1:15" x14ac:dyDescent="0.2">
      <c r="A59">
        <v>0</v>
      </c>
      <c r="B59" t="s">
        <v>112</v>
      </c>
      <c r="C59" s="10" t="s">
        <v>237</v>
      </c>
      <c r="D59" t="s">
        <v>160</v>
      </c>
      <c r="E59" t="s">
        <v>161</v>
      </c>
      <c r="F59" t="s">
        <v>162</v>
      </c>
      <c r="G59" t="s">
        <v>163</v>
      </c>
      <c r="H59" t="s">
        <v>92</v>
      </c>
      <c r="I59" t="s">
        <v>191</v>
      </c>
      <c r="J59" t="s">
        <v>88</v>
      </c>
      <c r="K59" t="s">
        <v>82</v>
      </c>
      <c r="L59" t="s">
        <v>192</v>
      </c>
      <c r="M59">
        <v>2</v>
      </c>
      <c r="N59">
        <v>14.298999999999999</v>
      </c>
      <c r="O59">
        <f t="shared" si="2"/>
        <v>6.2989999999999995</v>
      </c>
    </row>
    <row r="60" spans="1:15" x14ac:dyDescent="0.2">
      <c r="A60">
        <v>0</v>
      </c>
      <c r="B60" t="s">
        <v>83</v>
      </c>
      <c r="C60" s="10" t="s">
        <v>237</v>
      </c>
      <c r="D60" t="s">
        <v>160</v>
      </c>
      <c r="E60" t="s">
        <v>161</v>
      </c>
      <c r="F60" t="s">
        <v>162</v>
      </c>
      <c r="G60" t="s">
        <v>175</v>
      </c>
      <c r="H60" t="s">
        <v>175</v>
      </c>
      <c r="I60" t="s">
        <v>175</v>
      </c>
      <c r="J60" t="s">
        <v>175</v>
      </c>
      <c r="K60" t="s">
        <v>82</v>
      </c>
      <c r="L60" t="s">
        <v>197</v>
      </c>
      <c r="M60">
        <v>3</v>
      </c>
      <c r="N60">
        <v>9.51</v>
      </c>
      <c r="O60">
        <f t="shared" si="2"/>
        <v>1.5099999999999998</v>
      </c>
    </row>
    <row r="61" spans="1:15" x14ac:dyDescent="0.2">
      <c r="A61">
        <v>0</v>
      </c>
      <c r="B61" t="s">
        <v>84</v>
      </c>
      <c r="C61" s="10" t="s">
        <v>237</v>
      </c>
      <c r="D61" t="s">
        <v>160</v>
      </c>
      <c r="E61" t="s">
        <v>161</v>
      </c>
      <c r="F61" t="s">
        <v>162</v>
      </c>
      <c r="G61" t="s">
        <v>195</v>
      </c>
      <c r="H61" t="s">
        <v>195</v>
      </c>
      <c r="I61" t="s">
        <v>195</v>
      </c>
      <c r="J61" t="s">
        <v>195</v>
      </c>
      <c r="K61" t="s">
        <v>82</v>
      </c>
      <c r="L61" t="s">
        <v>196</v>
      </c>
      <c r="M61">
        <v>3</v>
      </c>
      <c r="N61">
        <v>12.801</v>
      </c>
      <c r="O61">
        <f t="shared" si="2"/>
        <v>4.8010000000000002</v>
      </c>
    </row>
    <row r="62" spans="1:15" x14ac:dyDescent="0.2">
      <c r="A62">
        <v>0</v>
      </c>
      <c r="B62" t="s">
        <v>109</v>
      </c>
      <c r="C62" s="10" t="s">
        <v>237</v>
      </c>
      <c r="D62" t="s">
        <v>160</v>
      </c>
      <c r="E62" t="s">
        <v>161</v>
      </c>
      <c r="F62" t="s">
        <v>162</v>
      </c>
      <c r="G62" t="s">
        <v>163</v>
      </c>
      <c r="H62" t="s">
        <v>139</v>
      </c>
      <c r="I62" t="s">
        <v>185</v>
      </c>
      <c r="J62" t="s">
        <v>88</v>
      </c>
      <c r="K62" t="s">
        <v>82</v>
      </c>
      <c r="L62" t="s">
        <v>186</v>
      </c>
      <c r="M62">
        <v>2</v>
      </c>
      <c r="N62">
        <v>8.2669999999999995</v>
      </c>
      <c r="O62">
        <f t="shared" si="2"/>
        <v>0.26699999999999946</v>
      </c>
    </row>
    <row r="63" spans="1:15" x14ac:dyDescent="0.2">
      <c r="A63">
        <v>0</v>
      </c>
      <c r="B63" t="s">
        <v>104</v>
      </c>
      <c r="C63" s="10" t="s">
        <v>237</v>
      </c>
      <c r="D63" t="s">
        <v>160</v>
      </c>
      <c r="E63" t="s">
        <v>161</v>
      </c>
      <c r="F63" t="s">
        <v>162</v>
      </c>
      <c r="G63" t="s">
        <v>163</v>
      </c>
      <c r="H63" t="s">
        <v>138</v>
      </c>
      <c r="I63" t="s">
        <v>181</v>
      </c>
      <c r="J63" t="s">
        <v>88</v>
      </c>
      <c r="K63" t="s">
        <v>82</v>
      </c>
      <c r="L63" t="s">
        <v>182</v>
      </c>
      <c r="M63">
        <v>2</v>
      </c>
      <c r="N63">
        <v>9.6969999999999992</v>
      </c>
      <c r="O63">
        <f t="shared" si="2"/>
        <v>1.6969999999999992</v>
      </c>
    </row>
    <row r="64" spans="1:15" x14ac:dyDescent="0.2">
      <c r="A64">
        <v>0</v>
      </c>
      <c r="B64" t="s">
        <v>99</v>
      </c>
      <c r="C64" s="10" t="s">
        <v>237</v>
      </c>
      <c r="D64" t="s">
        <v>99</v>
      </c>
      <c r="E64" t="s">
        <v>161</v>
      </c>
      <c r="F64" t="s">
        <v>162</v>
      </c>
      <c r="G64" t="s">
        <v>178</v>
      </c>
      <c r="H64" t="s">
        <v>137</v>
      </c>
      <c r="I64" t="s">
        <v>179</v>
      </c>
      <c r="J64" t="s">
        <v>88</v>
      </c>
      <c r="K64" t="s">
        <v>82</v>
      </c>
      <c r="L64" t="s">
        <v>180</v>
      </c>
      <c r="M64">
        <v>1</v>
      </c>
      <c r="N64">
        <v>8.0719999999999992</v>
      </c>
      <c r="O64">
        <f t="shared" si="2"/>
        <v>7.1999999999999176E-2</v>
      </c>
    </row>
    <row r="65" spans="1:15" x14ac:dyDescent="0.2">
      <c r="A65">
        <v>0</v>
      </c>
      <c r="B65" t="s">
        <v>87</v>
      </c>
      <c r="C65" s="10" t="s">
        <v>237</v>
      </c>
      <c r="D65" t="s">
        <v>160</v>
      </c>
      <c r="E65" t="s">
        <v>161</v>
      </c>
      <c r="F65" t="s">
        <v>162</v>
      </c>
      <c r="G65" t="s">
        <v>172</v>
      </c>
      <c r="H65" t="s">
        <v>136</v>
      </c>
      <c r="I65" t="s">
        <v>173</v>
      </c>
      <c r="J65" t="s">
        <v>88</v>
      </c>
      <c r="K65" t="s">
        <v>82</v>
      </c>
      <c r="L65" t="s">
        <v>174</v>
      </c>
      <c r="M65">
        <v>2</v>
      </c>
      <c r="N65">
        <v>12.669</v>
      </c>
      <c r="O65">
        <f t="shared" si="2"/>
        <v>4.6690000000000005</v>
      </c>
    </row>
    <row r="66" spans="1:15" x14ac:dyDescent="0.2">
      <c r="A66">
        <v>0</v>
      </c>
      <c r="B66" t="s">
        <v>122</v>
      </c>
      <c r="C66" s="10" t="s">
        <v>237</v>
      </c>
      <c r="D66" t="s">
        <v>160</v>
      </c>
      <c r="E66" t="s">
        <v>161</v>
      </c>
      <c r="F66" t="s">
        <v>162</v>
      </c>
      <c r="G66" t="s">
        <v>169</v>
      </c>
      <c r="H66" t="s">
        <v>136</v>
      </c>
      <c r="I66" t="s">
        <v>170</v>
      </c>
      <c r="J66" t="s">
        <v>88</v>
      </c>
      <c r="K66" t="s">
        <v>88</v>
      </c>
      <c r="L66" t="s">
        <v>171</v>
      </c>
      <c r="M66">
        <v>1</v>
      </c>
      <c r="N66">
        <v>11.962</v>
      </c>
      <c r="O66">
        <f t="shared" si="2"/>
        <v>3.9619999999999997</v>
      </c>
    </row>
    <row r="67" spans="1:15" x14ac:dyDescent="0.2">
      <c r="B67" t="s">
        <v>125</v>
      </c>
      <c r="C67" s="10" t="s">
        <v>237</v>
      </c>
      <c r="D67" t="s">
        <v>160</v>
      </c>
      <c r="E67" t="s">
        <v>161</v>
      </c>
      <c r="F67" t="s">
        <v>162</v>
      </c>
      <c r="G67" t="s">
        <v>213</v>
      </c>
      <c r="H67" t="s">
        <v>213</v>
      </c>
      <c r="I67" t="s">
        <v>213</v>
      </c>
      <c r="J67" t="s">
        <v>213</v>
      </c>
      <c r="K67" t="s">
        <v>82</v>
      </c>
      <c r="L67" t="s">
        <v>214</v>
      </c>
      <c r="M67">
        <v>2</v>
      </c>
      <c r="N67">
        <v>12.475</v>
      </c>
      <c r="O67">
        <f t="shared" si="2"/>
        <v>4.4749999999999996</v>
      </c>
    </row>
    <row r="68" spans="1:15" x14ac:dyDescent="0.2">
      <c r="A68">
        <v>0</v>
      </c>
      <c r="B68" t="s">
        <v>127</v>
      </c>
      <c r="C68" s="10" t="s">
        <v>237</v>
      </c>
      <c r="D68" t="s">
        <v>160</v>
      </c>
      <c r="E68" t="s">
        <v>161</v>
      </c>
      <c r="F68" t="s">
        <v>162</v>
      </c>
      <c r="G68" t="s">
        <v>166</v>
      </c>
      <c r="H68" t="s">
        <v>135</v>
      </c>
      <c r="I68" t="s">
        <v>167</v>
      </c>
      <c r="J68" t="s">
        <v>88</v>
      </c>
      <c r="K68" t="s">
        <v>82</v>
      </c>
      <c r="L68" t="s">
        <v>168</v>
      </c>
      <c r="M68">
        <v>2</v>
      </c>
      <c r="N68">
        <v>7.1239999999999997</v>
      </c>
      <c r="O68">
        <f t="shared" si="2"/>
        <v>0</v>
      </c>
    </row>
    <row r="69" spans="1:15" x14ac:dyDescent="0.2">
      <c r="A69">
        <v>0</v>
      </c>
      <c r="B69" t="s">
        <v>129</v>
      </c>
      <c r="C69" s="10" t="s">
        <v>237</v>
      </c>
      <c r="D69" t="s">
        <v>160</v>
      </c>
      <c r="E69" t="s">
        <v>161</v>
      </c>
      <c r="F69" t="s">
        <v>162</v>
      </c>
      <c r="G69" t="s">
        <v>163</v>
      </c>
      <c r="H69" t="s">
        <v>135</v>
      </c>
      <c r="I69" t="s">
        <v>164</v>
      </c>
      <c r="J69" t="s">
        <v>88</v>
      </c>
      <c r="K69" t="s">
        <v>82</v>
      </c>
      <c r="L69" t="s">
        <v>165</v>
      </c>
      <c r="M69">
        <v>2</v>
      </c>
      <c r="N69">
        <v>7.8570000000000002</v>
      </c>
      <c r="O69">
        <f t="shared" si="2"/>
        <v>0</v>
      </c>
    </row>
    <row r="70" spans="1:15" x14ac:dyDescent="0.2">
      <c r="A70" t="s">
        <v>147</v>
      </c>
      <c r="D70" s="10"/>
      <c r="O70" s="28">
        <f>SUBTOTAL(109,O43:O69)</f>
        <v>65.822999999999993</v>
      </c>
    </row>
    <row r="82" spans="1:11" x14ac:dyDescent="0.2">
      <c r="A82" s="10" t="s">
        <v>248</v>
      </c>
    </row>
    <row r="83" spans="1:11" x14ac:dyDescent="0.2">
      <c r="A83">
        <v>247</v>
      </c>
      <c r="B83" s="10" t="s">
        <v>249</v>
      </c>
    </row>
    <row r="84" spans="1:11" x14ac:dyDescent="0.2">
      <c r="A84">
        <v>11171</v>
      </c>
      <c r="B84" s="10" t="s">
        <v>250</v>
      </c>
    </row>
    <row r="86" spans="1:11" x14ac:dyDescent="0.2">
      <c r="A86" s="10" t="s">
        <v>252</v>
      </c>
      <c r="B86" s="10" t="s">
        <v>261</v>
      </c>
      <c r="C86" s="10" t="s">
        <v>262</v>
      </c>
      <c r="D86" s="10" t="s">
        <v>259</v>
      </c>
      <c r="E86" s="29" t="s">
        <v>260</v>
      </c>
      <c r="F86" s="10" t="s">
        <v>263</v>
      </c>
      <c r="G86" s="10" t="s">
        <v>264</v>
      </c>
      <c r="H86" s="10" t="s">
        <v>50</v>
      </c>
      <c r="K86">
        <f>23+16</f>
        <v>39</v>
      </c>
    </row>
    <row r="87" spans="1:11" x14ac:dyDescent="0.2">
      <c r="A87" s="10" t="s">
        <v>251</v>
      </c>
      <c r="B87">
        <v>4</v>
      </c>
      <c r="C87">
        <v>4</v>
      </c>
      <c r="D87">
        <v>45</v>
      </c>
      <c r="E87" s="10">
        <f t="shared" ref="E87:E93" si="3">C87*D87</f>
        <v>180</v>
      </c>
      <c r="F87">
        <v>0</v>
      </c>
      <c r="G87">
        <f>E87+F87</f>
        <v>180</v>
      </c>
      <c r="H87">
        <v>0</v>
      </c>
    </row>
    <row r="88" spans="1:11" x14ac:dyDescent="0.2">
      <c r="A88" s="10" t="s">
        <v>253</v>
      </c>
      <c r="B88">
        <v>91</v>
      </c>
      <c r="C88">
        <v>87</v>
      </c>
      <c r="D88">
        <v>45</v>
      </c>
      <c r="E88" s="10">
        <f t="shared" si="3"/>
        <v>3915</v>
      </c>
      <c r="F88">
        <v>220.8</v>
      </c>
      <c r="G88">
        <f t="shared" ref="G88:G93" si="4">E88+F88</f>
        <v>4135.8</v>
      </c>
      <c r="H88">
        <f>64.4+76.6+65.7+22.8</f>
        <v>229.5</v>
      </c>
    </row>
    <row r="89" spans="1:11" x14ac:dyDescent="0.2">
      <c r="A89" s="10" t="s">
        <v>254</v>
      </c>
      <c r="B89">
        <v>36</v>
      </c>
      <c r="C89">
        <v>36</v>
      </c>
      <c r="D89">
        <v>45</v>
      </c>
      <c r="E89" s="10">
        <f t="shared" si="3"/>
        <v>1620</v>
      </c>
      <c r="F89" s="10">
        <v>0</v>
      </c>
      <c r="G89">
        <f t="shared" si="4"/>
        <v>1620</v>
      </c>
      <c r="H89">
        <f>14.9*2</f>
        <v>29.8</v>
      </c>
    </row>
    <row r="90" spans="1:11" x14ac:dyDescent="0.2">
      <c r="A90" s="10" t="s">
        <v>255</v>
      </c>
      <c r="B90">
        <v>36</v>
      </c>
      <c r="C90">
        <v>36</v>
      </c>
      <c r="D90">
        <v>45</v>
      </c>
      <c r="E90" s="10">
        <f t="shared" si="3"/>
        <v>1620</v>
      </c>
      <c r="F90">
        <v>0</v>
      </c>
      <c r="G90">
        <f t="shared" si="4"/>
        <v>1620</v>
      </c>
      <c r="H90">
        <f>48.8*2</f>
        <v>97.6</v>
      </c>
    </row>
    <row r="91" spans="1:11" x14ac:dyDescent="0.2">
      <c r="A91" s="10" t="s">
        <v>256</v>
      </c>
      <c r="B91">
        <v>1</v>
      </c>
      <c r="C91">
        <v>1</v>
      </c>
      <c r="D91">
        <v>45</v>
      </c>
      <c r="E91" s="10">
        <f t="shared" si="3"/>
        <v>45</v>
      </c>
      <c r="F91">
        <v>0</v>
      </c>
      <c r="G91">
        <f t="shared" si="4"/>
        <v>45</v>
      </c>
      <c r="H91">
        <v>0</v>
      </c>
    </row>
    <row r="92" spans="1:11" x14ac:dyDescent="0.2">
      <c r="A92" s="10" t="s">
        <v>258</v>
      </c>
      <c r="B92">
        <v>40</v>
      </c>
      <c r="C92">
        <v>40</v>
      </c>
      <c r="D92">
        <v>45</v>
      </c>
      <c r="E92" s="10">
        <f t="shared" si="3"/>
        <v>1800</v>
      </c>
      <c r="F92">
        <v>0</v>
      </c>
      <c r="G92" s="30">
        <f t="shared" si="4"/>
        <v>1800</v>
      </c>
      <c r="H92">
        <v>38.799999999999997</v>
      </c>
    </row>
    <row r="93" spans="1:11" x14ac:dyDescent="0.2">
      <c r="A93" s="10" t="s">
        <v>257</v>
      </c>
      <c r="B93">
        <v>39</v>
      </c>
      <c r="C93">
        <v>36</v>
      </c>
      <c r="D93">
        <v>45</v>
      </c>
      <c r="E93" s="10">
        <f t="shared" si="3"/>
        <v>1620</v>
      </c>
      <c r="F93">
        <v>169.9</v>
      </c>
      <c r="G93">
        <f t="shared" si="4"/>
        <v>1789.9</v>
      </c>
      <c r="H93">
        <v>15.2</v>
      </c>
    </row>
    <row r="94" spans="1:11" x14ac:dyDescent="0.2">
      <c r="A94" s="10" t="s">
        <v>147</v>
      </c>
      <c r="B94">
        <f>SUBTOTAL(109,B87:B93)</f>
        <v>247</v>
      </c>
      <c r="E94" s="10"/>
      <c r="G94">
        <f>SUBTOTAL(109,G87:G93)</f>
        <v>11190.699999999999</v>
      </c>
      <c r="H94">
        <f>SUBTOTAL(109,H87:H93)</f>
        <v>410.9</v>
      </c>
    </row>
  </sheetData>
  <phoneticPr fontId="3" type="noConversion"/>
  <conditionalFormatting sqref="S2:T23">
    <cfRule type="cellIs" dxfId="4" priority="2" stopIfTrue="1" operator="between">
      <formula>13.25</formula>
      <formula>15.25</formula>
    </cfRule>
    <cfRule type="cellIs" dxfId="3" priority="3" stopIfTrue="1" operator="between">
      <formula>11.25</formula>
      <formula>13.25</formula>
    </cfRule>
    <cfRule type="cellIs" dxfId="2" priority="4" stopIfTrue="1" operator="between">
      <formula>9.25</formula>
      <formula>11.25</formula>
    </cfRule>
    <cfRule type="cellIs" dxfId="1" priority="5" stopIfTrue="1" operator="between">
      <formula>7.25</formula>
      <formula>9.25</formula>
    </cfRule>
    <cfRule type="cellIs" dxfId="0" priority="6" stopIfTrue="1" operator="between">
      <formula>0</formula>
      <formula>7.25</formula>
    </cfRule>
  </conditionalFormatting>
  <pageMargins left="0.7" right="0.7" top="0.75" bottom="0.75" header="0.3" footer="0.3"/>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Bid Summary</vt:lpstr>
      <vt:lpstr>SEDIMENT AND EROSION CONTROL</vt:lpstr>
      <vt:lpstr>PARC TABLE</vt:lpstr>
      <vt:lpstr>SITEWORK</vt:lpstr>
      <vt:lpstr>STREETS</vt:lpstr>
      <vt:lpstr>DRAINAGE</vt:lpstr>
      <vt:lpstr>SANITARY SEWER</vt:lpstr>
      <vt:lpstr>WWTR TABLE.2</vt:lpstr>
      <vt:lpstr>WWTR TABLE.1</vt:lpstr>
      <vt:lpstr>WATER</vt:lpstr>
      <vt:lpstr>OPTIONAL</vt:lpstr>
      <vt:lpstr>WATR TABLE</vt:lpstr>
      <vt:lpstr>DRAINAGE!Print_Area</vt:lpstr>
      <vt:lpstr>OPTIONAL!Print_Area</vt:lpstr>
      <vt:lpstr>'SANITARY SEWER'!Print_Area</vt:lpstr>
      <vt:lpstr>'SEDIMENT AND EROSION CONTROL'!Print_Area</vt:lpstr>
      <vt:lpstr>SITEWORK!Print_Area</vt:lpstr>
      <vt:lpstr>STREETS!Print_Area</vt:lpstr>
      <vt:lpstr>WATER!Print_Area</vt:lpstr>
      <vt:lpstr>STREETS!Print_Titles</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Josh Kelsey</cp:lastModifiedBy>
  <cp:lastPrinted>2026-04-02T19:42:00Z</cp:lastPrinted>
  <dcterms:created xsi:type="dcterms:W3CDTF">2009-02-11T21:40:13Z</dcterms:created>
  <dcterms:modified xsi:type="dcterms:W3CDTF">2026-04-17T13:42:33Z</dcterms:modified>
</cp:coreProperties>
</file>