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8600\8647.00 St Hedwig Prop 26 SF\BID\"/>
    </mc:Choice>
  </mc:AlternateContent>
  <xr:revisionPtr revIDLastSave="0" documentId="13_ncr:1_{0AEBC6D4-A2C6-4DD1-8F67-92F75D3C4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hase 1 Cost Estimate" sheetId="14" r:id="rId1"/>
  </sheets>
  <definedNames>
    <definedName name="_xlnm.Print_Area" localSheetId="0">'Phase 1 Cost Estimate'!$A$1:$G$93</definedName>
    <definedName name="_xlnm.Print_Titles" localSheetId="0">'Phase 1 Cost Estimate'!$1:$5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4" l="1"/>
  <c r="G38" i="14" l="1"/>
  <c r="G47" i="14" s="1"/>
  <c r="C42" i="14"/>
  <c r="G20" i="14"/>
  <c r="C43" i="14"/>
  <c r="C24" i="14" l="1"/>
  <c r="C13" i="14"/>
  <c r="C14" i="14"/>
  <c r="G6" i="14"/>
  <c r="C131" i="14" l="1"/>
  <c r="G131" i="14" s="1"/>
  <c r="C130" i="14"/>
  <c r="G130" i="14" s="1"/>
  <c r="C132" i="14"/>
  <c r="G132" i="14" s="1"/>
  <c r="G142" i="14" l="1"/>
  <c r="G144" i="14" s="1"/>
  <c r="V127" i="14" l="1"/>
  <c r="V128" i="14" s="1"/>
  <c r="R127" i="14"/>
  <c r="J137" i="14"/>
  <c r="J130" i="14"/>
  <c r="C134" i="14"/>
  <c r="G134" i="14" s="1"/>
  <c r="C133" i="14"/>
  <c r="G133" i="14" s="1"/>
  <c r="C129" i="14"/>
  <c r="G129" i="14" s="1"/>
  <c r="C128" i="14"/>
  <c r="G128" i="14" s="1"/>
  <c r="C127" i="14"/>
  <c r="G127" i="14" s="1"/>
  <c r="C115" i="14"/>
  <c r="C103" i="14"/>
  <c r="C102" i="14" s="1"/>
  <c r="C100" i="14"/>
  <c r="C99" i="14"/>
  <c r="G108" i="14"/>
  <c r="V131" i="14"/>
  <c r="R131" i="14"/>
  <c r="N130" i="14" l="1"/>
  <c r="C126" i="14" s="1"/>
  <c r="R128" i="14" l="1"/>
  <c r="C136" i="14" s="1"/>
  <c r="G136" i="14" s="1"/>
  <c r="G106" i="14"/>
  <c r="C116" i="14"/>
  <c r="G118" i="14" l="1"/>
  <c r="G100" i="14"/>
  <c r="C114" i="14" l="1"/>
  <c r="C119" i="14" s="1"/>
  <c r="G119" i="14" s="1"/>
  <c r="C98" i="14"/>
  <c r="G137" i="14" l="1"/>
  <c r="G104" i="14"/>
  <c r="G102" i="14"/>
  <c r="G103" i="14"/>
  <c r="G99" i="14"/>
  <c r="G135" i="14" l="1"/>
  <c r="G126" i="14"/>
  <c r="G138" i="14" l="1"/>
  <c r="G116" i="14"/>
  <c r="G115" i="14"/>
  <c r="G117" i="14"/>
  <c r="G120" i="14" l="1"/>
  <c r="G114" i="14"/>
  <c r="G121" i="14" l="1"/>
  <c r="G98" i="14"/>
  <c r="G109" i="14" l="1"/>
  <c r="G107" i="14"/>
  <c r="G105" i="14"/>
  <c r="G101" i="14"/>
  <c r="G110" i="14" l="1"/>
  <c r="G147" i="14" s="1"/>
  <c r="J142" i="14" s="1"/>
  <c r="G148" i="14" l="1"/>
  <c r="G149" i="14" s="1"/>
</calcChain>
</file>

<file path=xl/sharedStrings.xml><?xml version="1.0" encoding="utf-8"?>
<sst xmlns="http://schemas.openxmlformats.org/spreadsheetml/2006/main" count="220" uniqueCount="108">
  <si>
    <t>Quantity</t>
  </si>
  <si>
    <t>Unit Price</t>
  </si>
  <si>
    <t>Cost</t>
  </si>
  <si>
    <t>LF</t>
  </si>
  <si>
    <t>LS</t>
  </si>
  <si>
    <t>SY</t>
  </si>
  <si>
    <t>Description</t>
  </si>
  <si>
    <t>EA</t>
  </si>
  <si>
    <t>Trench Excavation Safety Protection</t>
  </si>
  <si>
    <t>Pipe Fittings</t>
  </si>
  <si>
    <t>TON</t>
  </si>
  <si>
    <t>Fire Hydrant</t>
  </si>
  <si>
    <t>8" Water Tie-in</t>
  </si>
  <si>
    <t>Hydrostatic Testing</t>
  </si>
  <si>
    <t>Sub-Total (Water Improvements)</t>
  </si>
  <si>
    <t>Sanitary Sewer Improvements</t>
  </si>
  <si>
    <t>Sanitary Sewer Post Television Inspection</t>
  </si>
  <si>
    <t>Sub-Total (Sanitary Sewer Improvements)</t>
  </si>
  <si>
    <t>Sanitary Sewer Service Laterals</t>
  </si>
  <si>
    <t>Sanitary Sewer Manhole</t>
  </si>
  <si>
    <t>CY</t>
  </si>
  <si>
    <t>Opinion of Probable Project Costs</t>
  </si>
  <si>
    <t>Water Improvements</t>
  </si>
  <si>
    <t>Drainage Improvements</t>
  </si>
  <si>
    <t>Sub-Total (Drainage Improvements)</t>
  </si>
  <si>
    <t>SUB-TOTAL PHASE 1 IMPROVEMENTS</t>
  </si>
  <si>
    <t>8" PVC Waterline (C-900)</t>
  </si>
  <si>
    <t>8" Gate Valve (Complete)</t>
  </si>
  <si>
    <t>3/4" Long Service</t>
  </si>
  <si>
    <t>3/4" Short Service</t>
  </si>
  <si>
    <t>8" PVC Sanitary Sewer Line</t>
  </si>
  <si>
    <t>SF</t>
  </si>
  <si>
    <t>TOTAL PHASE 1 IMPROVEMENTS</t>
  </si>
  <si>
    <t>Cost estimate was prepared on the basis of experience and judgement, utilizing historical bid costs for</t>
  </si>
  <si>
    <t>similar work if available. Actual bids and ultimate construction costs may vary based on market conditions,</t>
  </si>
  <si>
    <t>inflation, and unforeseen field conditions. The final determination of construction cost is made</t>
  </si>
  <si>
    <t>through the bidding process with contractor(s).</t>
  </si>
  <si>
    <t>Junction Box (10' x 10')</t>
  </si>
  <si>
    <t>Box Culvert Excavation</t>
  </si>
  <si>
    <t xml:space="preserve">Area </t>
  </si>
  <si>
    <t>Excavation (Based on 5' x 4' trench)</t>
  </si>
  <si>
    <t>Concrete Channels</t>
  </si>
  <si>
    <t>2" HDPE</t>
  </si>
  <si>
    <t>6" Sanitary Sewer Cleanouts</t>
  </si>
  <si>
    <t>Temporary Blow-off Hydrant</t>
  </si>
  <si>
    <t>2" Hot Mix Asphaltic Concrete (HMAC) - Type "D"</t>
  </si>
  <si>
    <t>Prime Coat (0.2 Gal/S.Y.)</t>
  </si>
  <si>
    <t>GAL</t>
  </si>
  <si>
    <t>Tack Coat (0.1 Gal/S.Y.)</t>
  </si>
  <si>
    <t xml:space="preserve">4' Concrete Channel </t>
  </si>
  <si>
    <t>4' x 3' Box Culvert</t>
  </si>
  <si>
    <t>8' x 4' Box Culvert</t>
  </si>
  <si>
    <t>Excavation (Based on 10' x 6' trench)</t>
  </si>
  <si>
    <t>8' x 4' Precast Reinforced Box Culvert</t>
  </si>
  <si>
    <t>Excavation (Based on 6' x 4' trench)</t>
  </si>
  <si>
    <t>Street Signs</t>
  </si>
  <si>
    <t>Mailbox</t>
  </si>
  <si>
    <t>Meter Box</t>
  </si>
  <si>
    <t>Tie-into Existing Main</t>
  </si>
  <si>
    <t>Inlets/Sidewalk Boxes</t>
  </si>
  <si>
    <t>42" Reinforced Concrete Pipe</t>
  </si>
  <si>
    <t>36" Reinforced Concrete Pipe</t>
  </si>
  <si>
    <t>24" Reinforced Concrete Pipe</t>
  </si>
  <si>
    <t>Junction Box (4' x 4')</t>
  </si>
  <si>
    <t>6' x 3' Box Culvert</t>
  </si>
  <si>
    <t>Junction Box (5' x 5')</t>
  </si>
  <si>
    <t>Excavation (Based on 8' x 5' trench)</t>
  </si>
  <si>
    <t>Excavation (Based on 6' x 5' trench)</t>
  </si>
  <si>
    <t>Miscellaneous Improvements</t>
  </si>
  <si>
    <t>GAS/ELECTRIC/TELE/CATV</t>
  </si>
  <si>
    <t>10% Contingency</t>
  </si>
  <si>
    <t>Lots</t>
  </si>
  <si>
    <t>8" Flexible Base (Compacted Depth)</t>
  </si>
  <si>
    <t>Traffic Control Devices</t>
  </si>
  <si>
    <t>Sub-Total (Miscellaneous Improvements)</t>
  </si>
  <si>
    <t xml:space="preserve">Traffic Control </t>
  </si>
  <si>
    <t>Single Family Improvements</t>
  </si>
  <si>
    <t xml:space="preserve">   CONSTRUCTION OPCC</t>
  </si>
  <si>
    <t>LOTS</t>
  </si>
  <si>
    <t>1" Water Service</t>
  </si>
  <si>
    <t>Fire Hydrant (Complete)</t>
  </si>
  <si>
    <t>TONS</t>
  </si>
  <si>
    <t>Water Tie Ins</t>
  </si>
  <si>
    <t>Mobilization (10%)</t>
  </si>
  <si>
    <t xml:space="preserve">Street/Ditch Excavation </t>
  </si>
  <si>
    <t>Volume</t>
  </si>
  <si>
    <t>4' x 3' Precast Reinforced Box Culvert</t>
  </si>
  <si>
    <t>6' x 3' Precast Reinforced Box Culvert</t>
  </si>
  <si>
    <t>SWPPP</t>
  </si>
  <si>
    <t xml:space="preserve"> Site Work / Utility Improvements - 26 Lot Layout</t>
  </si>
  <si>
    <t>6" Gate Valve (Complete)</t>
  </si>
  <si>
    <t>6" Ductile Iron Pipe</t>
  </si>
  <si>
    <t>18" Reinforced Concrete Pipe</t>
  </si>
  <si>
    <t>Private OSSF Aerobic Systems (Per Lot)</t>
  </si>
  <si>
    <t>2" Blow-Off, Temporary</t>
  </si>
  <si>
    <t>Ribbon Curb</t>
  </si>
  <si>
    <t>KIOLBASSSA ESTATES</t>
  </si>
  <si>
    <t>Riprap</t>
  </si>
  <si>
    <t>18" Corrugated Metal Pipe</t>
  </si>
  <si>
    <t>Lot Excavation</t>
  </si>
  <si>
    <t>Lot Embankment</t>
  </si>
  <si>
    <t xml:space="preserve">Cost </t>
  </si>
  <si>
    <t xml:space="preserve">24" CMP </t>
  </si>
  <si>
    <t>15" RCP</t>
  </si>
  <si>
    <t>Sub-Total (Site Work)</t>
  </si>
  <si>
    <t xml:space="preserve">30" CMP </t>
  </si>
  <si>
    <t>Rock Rubble</t>
  </si>
  <si>
    <t>Concrete Riprap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</si>
</sst>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2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24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</font>
    <font>
      <b/>
      <u/>
      <sz val="1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8"/>
      <color theme="0"/>
      <name val="Times New Roman"/>
      <family val="1"/>
    </font>
    <font>
      <b/>
      <u/>
      <sz val="10"/>
      <name val="Times New Roman CE"/>
      <family val="1"/>
      <charset val="238"/>
    </font>
    <font>
      <sz val="10"/>
      <color rgb="FFFF0000"/>
      <name val="Times New Roman"/>
      <family val="1"/>
    </font>
    <font>
      <b/>
      <sz val="11"/>
      <name val="Times New Roman CE"/>
    </font>
    <font>
      <b/>
      <sz val="11"/>
      <color theme="1"/>
      <name val="Times New Roman CE"/>
    </font>
    <font>
      <u/>
      <sz val="10"/>
      <name val="Arial"/>
      <family val="2"/>
    </font>
    <font>
      <sz val="10"/>
      <color theme="1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49992370372631"/>
        <bgColor indexed="65"/>
      </patternFill>
    </fill>
    <fill>
      <patternFill patternType="solid">
        <fgColor rgb="FF0092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3" borderId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38">
    <xf numFmtId="0" fontId="0" fillId="0" borderId="0" xfId="0"/>
    <xf numFmtId="0" fontId="12" fillId="0" borderId="0" xfId="0" applyFont="1"/>
    <xf numFmtId="0" fontId="3" fillId="0" borderId="0" xfId="0" applyFont="1"/>
    <xf numFmtId="1" fontId="4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14" fontId="6" fillId="2" borderId="0" xfId="0" applyNumberFormat="1" applyFont="1" applyFill="1" applyAlignment="1">
      <alignment horizontal="right" vertical="center"/>
    </xf>
    <xf numFmtId="0" fontId="15" fillId="0" borderId="0" xfId="0" applyFont="1"/>
    <xf numFmtId="0" fontId="10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4" fontId="3" fillId="2" borderId="1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4" fontId="3" fillId="2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44" fontId="3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1" xfId="0" applyBorder="1"/>
    <xf numFmtId="0" fontId="0" fillId="0" borderId="12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44" fontId="12" fillId="0" borderId="0" xfId="4" applyFont="1"/>
    <xf numFmtId="44" fontId="0" fillId="0" borderId="0" xfId="0" applyNumberFormat="1"/>
    <xf numFmtId="6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3" fontId="19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20" fillId="5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4" fontId="7" fillId="0" borderId="25" xfId="0" applyNumberFormat="1" applyFont="1" applyBorder="1" applyAlignment="1">
      <alignment horizontal="center" vertical="center"/>
    </xf>
    <xf numFmtId="44" fontId="7" fillId="0" borderId="26" xfId="0" applyNumberFormat="1" applyFont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44" fontId="7" fillId="2" borderId="2" xfId="2" applyNumberFormat="1" applyFont="1" applyFill="1" applyBorder="1" applyAlignment="1">
      <alignment horizontal="center" vertical="center"/>
    </xf>
    <xf numFmtId="44" fontId="7" fillId="2" borderId="6" xfId="2" applyNumberFormat="1" applyFont="1" applyFill="1" applyBorder="1" applyAlignment="1">
      <alignment horizontal="center" vertical="center"/>
    </xf>
    <xf numFmtId="44" fontId="7" fillId="2" borderId="9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7" fillId="0" borderId="2" xfId="0" applyNumberFormat="1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4" fontId="7" fillId="2" borderId="6" xfId="0" applyNumberFormat="1" applyFont="1" applyFill="1" applyBorder="1" applyAlignment="1">
      <alignment horizontal="center" vertical="center"/>
    </xf>
    <xf numFmtId="44" fontId="7" fillId="2" borderId="9" xfId="0" applyNumberFormat="1" applyFont="1" applyFill="1" applyBorder="1" applyAlignment="1">
      <alignment horizontal="center" vertical="center"/>
    </xf>
    <xf numFmtId="44" fontId="7" fillId="2" borderId="2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" fontId="4" fillId="4" borderId="0" xfId="0" applyNumberFormat="1" applyFont="1" applyFill="1" applyAlignment="1">
      <alignment horizontal="left" vertical="center"/>
    </xf>
    <xf numFmtId="44" fontId="7" fillId="0" borderId="9" xfId="0" applyNumberFormat="1" applyFont="1" applyBorder="1" applyAlignment="1">
      <alignment horizontal="center" vertical="center"/>
    </xf>
    <xf numFmtId="44" fontId="7" fillId="0" borderId="25" xfId="0" applyNumberFormat="1" applyFont="1" applyBorder="1" applyAlignment="1">
      <alignment horizontal="center" vertical="center"/>
    </xf>
    <xf numFmtId="44" fontId="7" fillId="0" borderId="26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46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9" fontId="7" fillId="2" borderId="2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</cellXfs>
  <cellStyles count="5">
    <cellStyle name="Currency" xfId="4" builtinId="4"/>
    <cellStyle name="Custom Style  1" xfId="1" xr:uid="{00000000-0005-0000-0000-000002000000}"/>
    <cellStyle name="Normal" xfId="0" builtinId="0"/>
    <cellStyle name="Normal 2" xfId="3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339933"/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265044</xdr:colOff>
      <xdr:row>1</xdr:row>
      <xdr:rowOff>41414</xdr:rowOff>
    </xdr:from>
    <xdr:to>
      <xdr:col>1</xdr:col>
      <xdr:colOff>364436</xdr:colOff>
      <xdr:row>3</xdr:row>
      <xdr:rowOff>142824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41B0A2-866E-4371-B79F-59B08BB9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4" y="397566"/>
          <a:ext cx="579783" cy="48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32DE-0441-4711-8AB1-4D6A7BF03C43}">
  <dimension ref="A1:W175"/>
  <sheetViews>
    <sheetView tabSelected="1" view="pageBreakPreview" zoomScale="115" zoomScaleNormal="115" zoomScaleSheetLayoutView="115" workbookViewId="0">
      <selection activeCell="B63" sqref="B63"/>
    </sheetView>
  </sheetViews>
  <sheetFormatPr defaultColWidth="9.140625" defaultRowHeight="12.75"/>
  <cols>
    <col min="1" max="1" width="7.140625" customWidth="1"/>
    <col min="2" max="2" width="39.85546875" customWidth="1"/>
    <col min="3" max="3" width="7.7109375" customWidth="1"/>
    <col min="4" max="4" width="6.140625" customWidth="1"/>
    <col min="5" max="5" width="5.42578125" customWidth="1"/>
    <col min="6" max="6" width="9" customWidth="1"/>
    <col min="7" max="7" width="14.140625" customWidth="1"/>
    <col min="9" max="9" width="10.7109375" bestFit="1" customWidth="1"/>
    <col min="10" max="10" width="16.85546875" bestFit="1" customWidth="1"/>
    <col min="12" max="12" width="11.7109375" customWidth="1"/>
    <col min="13" max="13" width="11.140625" customWidth="1"/>
    <col min="14" max="14" width="41.42578125" bestFit="1" customWidth="1"/>
    <col min="15" max="15" width="7" customWidth="1"/>
    <col min="16" max="16" width="11.85546875" bestFit="1" customWidth="1"/>
    <col min="17" max="17" width="15.28515625" customWidth="1"/>
    <col min="21" max="21" width="15.85546875" customWidth="1"/>
    <col min="22" max="22" width="11" bestFit="1" customWidth="1"/>
    <col min="23" max="23" width="11.28515625" customWidth="1"/>
  </cols>
  <sheetData>
    <row r="1" spans="1:16" s="6" customFormat="1" ht="27.75" customHeight="1">
      <c r="A1" s="123" t="s">
        <v>96</v>
      </c>
      <c r="B1" s="123"/>
      <c r="C1" s="123"/>
      <c r="D1" s="123"/>
      <c r="E1" s="123"/>
      <c r="F1" s="123"/>
      <c r="G1" s="123"/>
    </row>
    <row r="2" spans="1:16" s="6" customFormat="1" ht="15" customHeight="1">
      <c r="A2" s="124" t="s">
        <v>76</v>
      </c>
      <c r="B2" s="124"/>
      <c r="C2" s="124"/>
      <c r="D2" s="124"/>
      <c r="E2" s="124"/>
      <c r="F2" s="124"/>
      <c r="G2" s="124"/>
    </row>
    <row r="3" spans="1:16" s="6" customFormat="1" ht="15" customHeight="1">
      <c r="A3" s="125" t="s">
        <v>21</v>
      </c>
      <c r="B3" s="125"/>
      <c r="C3" s="125"/>
      <c r="D3" s="125"/>
      <c r="E3" s="125"/>
      <c r="F3" s="125"/>
      <c r="G3" s="125"/>
    </row>
    <row r="4" spans="1:16" s="6" customFormat="1" ht="15" customHeight="1">
      <c r="A4" s="95"/>
      <c r="B4" s="95"/>
      <c r="C4" s="95"/>
      <c r="D4" s="95"/>
      <c r="E4" s="95"/>
      <c r="F4" s="95"/>
      <c r="G4" s="95"/>
    </row>
    <row r="5" spans="1:16" s="6" customFormat="1" ht="15" customHeight="1">
      <c r="A5" s="126" t="s">
        <v>77</v>
      </c>
      <c r="B5" s="126"/>
      <c r="C5" s="126"/>
      <c r="D5" s="126"/>
      <c r="E5" s="126"/>
      <c r="F5" s="126"/>
      <c r="G5" s="126"/>
      <c r="H5"/>
      <c r="I5"/>
      <c r="J5"/>
      <c r="K5"/>
      <c r="L5"/>
    </row>
    <row r="6" spans="1:16" s="6" customFormat="1" ht="12.75" customHeight="1" thickBot="1">
      <c r="A6" s="3"/>
      <c r="B6" s="3"/>
      <c r="C6" s="3"/>
      <c r="D6" s="3"/>
      <c r="E6" s="3"/>
      <c r="F6" s="3"/>
      <c r="G6" s="26">
        <f ca="1">TODAY()</f>
        <v>45394</v>
      </c>
      <c r="H6"/>
      <c r="I6"/>
      <c r="J6"/>
      <c r="K6"/>
      <c r="L6"/>
    </row>
    <row r="7" spans="1:16" ht="15.6" customHeight="1" thickBot="1">
      <c r="A7" s="103" t="s">
        <v>89</v>
      </c>
      <c r="B7" s="104"/>
      <c r="C7" s="104"/>
      <c r="D7" s="104"/>
      <c r="E7" s="104"/>
      <c r="F7" s="104"/>
      <c r="G7" s="105"/>
    </row>
    <row r="8" spans="1:16" s="50" customFormat="1" ht="15.6" customHeight="1" thickBot="1">
      <c r="A8" s="49"/>
      <c r="B8" s="28" t="s">
        <v>6</v>
      </c>
      <c r="C8" s="102" t="s">
        <v>0</v>
      </c>
      <c r="D8" s="102"/>
      <c r="E8" s="102" t="s">
        <v>1</v>
      </c>
      <c r="F8" s="102"/>
      <c r="G8" s="29" t="s">
        <v>101</v>
      </c>
    </row>
    <row r="9" spans="1:16" ht="12.75" customHeight="1">
      <c r="A9" s="45"/>
      <c r="B9" s="46" t="s">
        <v>83</v>
      </c>
      <c r="C9" s="76">
        <v>1</v>
      </c>
      <c r="D9" s="47" t="s">
        <v>4</v>
      </c>
      <c r="E9" s="127"/>
      <c r="F9" s="127"/>
      <c r="G9" s="48"/>
      <c r="H9" s="6"/>
    </row>
    <row r="10" spans="1:16" ht="12.75" customHeight="1" thickBot="1">
      <c r="A10" s="11"/>
      <c r="B10" s="9" t="s">
        <v>84</v>
      </c>
      <c r="C10" s="12">
        <v>1</v>
      </c>
      <c r="D10" s="8" t="s">
        <v>4</v>
      </c>
      <c r="E10" s="113"/>
      <c r="F10" s="113"/>
      <c r="G10" s="13"/>
      <c r="H10" s="6"/>
    </row>
    <row r="11" spans="1:16" ht="12.75" customHeight="1" thickBot="1">
      <c r="A11" s="11"/>
      <c r="B11" s="9" t="s">
        <v>72</v>
      </c>
      <c r="C11" s="12">
        <v>12652</v>
      </c>
      <c r="D11" s="8" t="s">
        <v>5</v>
      </c>
      <c r="E11" s="113"/>
      <c r="F11" s="113"/>
      <c r="G11" s="13"/>
      <c r="H11" s="6"/>
      <c r="J11" s="66"/>
      <c r="K11" s="67"/>
      <c r="L11" s="68"/>
      <c r="N11" s="69"/>
      <c r="O11" s="71"/>
      <c r="P11" s="72"/>
    </row>
    <row r="12" spans="1:16" ht="12.75" customHeight="1">
      <c r="A12" s="11"/>
      <c r="B12" s="9" t="s">
        <v>45</v>
      </c>
      <c r="C12" s="12">
        <v>12171</v>
      </c>
      <c r="D12" s="8" t="s">
        <v>5</v>
      </c>
      <c r="E12" s="113"/>
      <c r="F12" s="113"/>
      <c r="G12" s="13"/>
      <c r="H12" s="6"/>
      <c r="N12" s="69"/>
      <c r="O12" s="71"/>
      <c r="P12" s="72"/>
    </row>
    <row r="13" spans="1:16" ht="12.75" customHeight="1">
      <c r="A13" s="11"/>
      <c r="B13" s="9" t="s">
        <v>46</v>
      </c>
      <c r="C13" s="12">
        <f>ROUNDUP((0.2*C12),-1)</f>
        <v>2440</v>
      </c>
      <c r="D13" s="8" t="s">
        <v>47</v>
      </c>
      <c r="E13" s="113"/>
      <c r="F13" s="113"/>
      <c r="G13" s="13"/>
      <c r="H13" s="6"/>
    </row>
    <row r="14" spans="1:16" ht="12.75" customHeight="1">
      <c r="A14" s="11"/>
      <c r="B14" s="9" t="s">
        <v>48</v>
      </c>
      <c r="C14" s="12">
        <f>ROUNDUP((0.1*C12),-1)</f>
        <v>1220</v>
      </c>
      <c r="D14" s="8" t="s">
        <v>47</v>
      </c>
      <c r="E14" s="113"/>
      <c r="F14" s="113"/>
      <c r="G14" s="13"/>
      <c r="H14" s="6"/>
    </row>
    <row r="15" spans="1:16" ht="12.75" customHeight="1">
      <c r="A15" s="11"/>
      <c r="B15" s="9" t="s">
        <v>99</v>
      </c>
      <c r="C15" s="12">
        <v>51640.65</v>
      </c>
      <c r="D15" s="8" t="s">
        <v>20</v>
      </c>
      <c r="E15" s="113"/>
      <c r="F15" s="113"/>
      <c r="G15" s="13"/>
      <c r="H15" s="6"/>
      <c r="J15" s="77"/>
      <c r="K15" s="77"/>
      <c r="L15" s="78"/>
    </row>
    <row r="16" spans="1:16" ht="12.75" customHeight="1">
      <c r="A16" s="11"/>
      <c r="B16" s="9" t="s">
        <v>100</v>
      </c>
      <c r="C16" s="12">
        <v>4350.43</v>
      </c>
      <c r="D16" s="8" t="s">
        <v>20</v>
      </c>
      <c r="E16" s="113"/>
      <c r="F16" s="113"/>
      <c r="G16" s="13"/>
      <c r="H16" s="6"/>
      <c r="J16" s="77"/>
      <c r="K16" s="77"/>
      <c r="L16" s="78"/>
    </row>
    <row r="17" spans="1:12" ht="12.75" customHeight="1">
      <c r="A17" s="11"/>
      <c r="B17" s="9" t="s">
        <v>98</v>
      </c>
      <c r="C17" s="12">
        <v>138</v>
      </c>
      <c r="D17" s="8" t="s">
        <v>3</v>
      </c>
      <c r="E17" s="113"/>
      <c r="F17" s="113"/>
      <c r="G17" s="13"/>
      <c r="H17" s="6"/>
      <c r="J17" s="77"/>
      <c r="K17" s="77"/>
      <c r="L17" s="78"/>
    </row>
    <row r="18" spans="1:12" ht="12.75" customHeight="1">
      <c r="A18" s="11"/>
      <c r="B18" s="9" t="s">
        <v>97</v>
      </c>
      <c r="C18" s="12">
        <v>348</v>
      </c>
      <c r="D18" s="8" t="s">
        <v>5</v>
      </c>
      <c r="E18" s="113"/>
      <c r="F18" s="113"/>
      <c r="G18" s="13"/>
      <c r="H18" s="6"/>
      <c r="J18" s="77"/>
      <c r="K18" s="77"/>
      <c r="L18" s="78"/>
    </row>
    <row r="19" spans="1:12" ht="12.75" customHeight="1">
      <c r="A19" s="11"/>
      <c r="B19" s="9" t="s">
        <v>95</v>
      </c>
      <c r="C19" s="12">
        <v>7664</v>
      </c>
      <c r="D19" s="8" t="s">
        <v>3</v>
      </c>
      <c r="E19" s="113"/>
      <c r="F19" s="113"/>
      <c r="G19" s="13"/>
      <c r="H19" s="6"/>
      <c r="J19" s="77"/>
      <c r="K19" s="77"/>
      <c r="L19" s="78"/>
    </row>
    <row r="20" spans="1:12" ht="12.75" customHeight="1">
      <c r="A20" s="23"/>
      <c r="B20" s="17" t="s">
        <v>104</v>
      </c>
      <c r="C20" s="4"/>
      <c r="D20" s="4"/>
      <c r="E20" s="18"/>
      <c r="F20" s="18"/>
      <c r="G20" s="21">
        <f>SUM(G9:G19)</f>
        <v>0</v>
      </c>
      <c r="H20" s="6"/>
      <c r="J20" s="77"/>
      <c r="K20" s="77"/>
      <c r="L20" s="78"/>
    </row>
    <row r="21" spans="1:12" ht="12.75" customHeight="1" thickBot="1">
      <c r="A21" s="23"/>
      <c r="B21" s="17"/>
      <c r="C21" s="4"/>
      <c r="D21" s="4"/>
      <c r="E21" s="18"/>
      <c r="F21" s="18"/>
      <c r="G21" s="21"/>
      <c r="H21" s="6"/>
      <c r="J21" s="77"/>
      <c r="K21" s="77"/>
      <c r="L21" s="78"/>
    </row>
    <row r="22" spans="1:12" ht="12.75" customHeight="1" thickBot="1">
      <c r="A22" s="130" t="s">
        <v>22</v>
      </c>
      <c r="B22" s="131"/>
      <c r="C22" s="131"/>
      <c r="D22" s="131"/>
      <c r="E22" s="131"/>
      <c r="F22" s="131"/>
      <c r="G22" s="132"/>
      <c r="H22" s="6"/>
      <c r="J22" s="77"/>
      <c r="K22" s="77"/>
      <c r="L22" s="78"/>
    </row>
    <row r="23" spans="1:12" ht="12.75" customHeight="1">
      <c r="A23" s="52"/>
      <c r="B23" s="28" t="s">
        <v>6</v>
      </c>
      <c r="C23" s="102" t="s">
        <v>0</v>
      </c>
      <c r="D23" s="102"/>
      <c r="E23" s="102" t="s">
        <v>1</v>
      </c>
      <c r="F23" s="102"/>
      <c r="G23" s="29" t="s">
        <v>2</v>
      </c>
      <c r="H23" s="6"/>
      <c r="J23" s="77"/>
      <c r="K23" s="77"/>
      <c r="L23" s="78"/>
    </row>
    <row r="24" spans="1:12" ht="12.75" customHeight="1">
      <c r="A24" s="11"/>
      <c r="B24" s="9" t="s">
        <v>8</v>
      </c>
      <c r="C24" s="12">
        <f>SUM(C26,C25)</f>
        <v>3156.52</v>
      </c>
      <c r="D24" s="8" t="s">
        <v>3</v>
      </c>
      <c r="E24" s="128"/>
      <c r="F24" s="129"/>
      <c r="G24" s="13"/>
      <c r="H24" s="6"/>
      <c r="J24" s="77"/>
      <c r="K24" s="77"/>
      <c r="L24" s="78"/>
    </row>
    <row r="25" spans="1:12" ht="12.75" customHeight="1">
      <c r="A25" s="11"/>
      <c r="B25" s="9" t="s">
        <v>91</v>
      </c>
      <c r="C25" s="12">
        <v>37</v>
      </c>
      <c r="D25" s="8" t="s">
        <v>3</v>
      </c>
      <c r="E25" s="113"/>
      <c r="F25" s="113"/>
      <c r="G25" s="13"/>
      <c r="H25" s="6"/>
      <c r="J25" s="77"/>
      <c r="K25" s="77"/>
    </row>
    <row r="26" spans="1:12" ht="12.75" customHeight="1">
      <c r="A26" s="11"/>
      <c r="B26" s="9" t="s">
        <v>26</v>
      </c>
      <c r="C26" s="12">
        <v>3119.52</v>
      </c>
      <c r="D26" s="8" t="s">
        <v>3</v>
      </c>
      <c r="E26" s="113"/>
      <c r="F26" s="113"/>
      <c r="G26" s="13"/>
      <c r="H26" s="6"/>
      <c r="J26" s="77"/>
      <c r="K26" s="77"/>
    </row>
    <row r="27" spans="1:12" ht="12.75" customHeight="1">
      <c r="A27" s="11"/>
      <c r="B27" s="9" t="s">
        <v>90</v>
      </c>
      <c r="C27" s="12">
        <v>8</v>
      </c>
      <c r="D27" s="8" t="s">
        <v>7</v>
      </c>
      <c r="E27" s="128"/>
      <c r="F27" s="129"/>
      <c r="G27" s="13"/>
      <c r="H27" s="6"/>
      <c r="J27" s="77"/>
      <c r="K27" s="77"/>
    </row>
    <row r="28" spans="1:12" ht="12.75" customHeight="1">
      <c r="A28" s="11"/>
      <c r="B28" s="9" t="s">
        <v>27</v>
      </c>
      <c r="C28" s="12">
        <v>40</v>
      </c>
      <c r="D28" s="8" t="s">
        <v>7</v>
      </c>
      <c r="E28" s="128"/>
      <c r="F28" s="129"/>
      <c r="G28" s="13"/>
      <c r="H28" s="6"/>
      <c r="J28" s="77"/>
      <c r="K28" s="77"/>
    </row>
    <row r="29" spans="1:12" ht="12.75" customHeight="1">
      <c r="A29" s="11"/>
      <c r="B29" s="9" t="s">
        <v>80</v>
      </c>
      <c r="C29" s="12">
        <v>8</v>
      </c>
      <c r="D29" s="8" t="s">
        <v>7</v>
      </c>
      <c r="E29" s="128"/>
      <c r="F29" s="129"/>
      <c r="G29" s="13"/>
      <c r="H29" s="6"/>
      <c r="J29" s="77"/>
      <c r="K29" s="77"/>
    </row>
    <row r="30" spans="1:12" ht="12.75" customHeight="1">
      <c r="A30" s="11"/>
      <c r="B30" s="9" t="s">
        <v>94</v>
      </c>
      <c r="C30" s="12">
        <v>2</v>
      </c>
      <c r="D30" s="8" t="s">
        <v>7</v>
      </c>
      <c r="E30" s="128"/>
      <c r="F30" s="129"/>
      <c r="G30" s="13"/>
      <c r="H30" s="6"/>
      <c r="J30" s="77"/>
      <c r="K30" s="77"/>
    </row>
    <row r="31" spans="1:12" ht="12.75" customHeight="1">
      <c r="A31" s="11"/>
      <c r="B31" s="9" t="s">
        <v>9</v>
      </c>
      <c r="C31" s="12">
        <v>2</v>
      </c>
      <c r="D31" s="8" t="s">
        <v>81</v>
      </c>
      <c r="E31" s="128"/>
      <c r="F31" s="129"/>
      <c r="G31" s="13"/>
      <c r="H31" s="6"/>
      <c r="J31" s="77"/>
      <c r="K31" s="77"/>
    </row>
    <row r="32" spans="1:12" ht="12.75" customHeight="1">
      <c r="A32" s="11"/>
      <c r="B32" s="9" t="s">
        <v>79</v>
      </c>
      <c r="C32" s="12">
        <v>26</v>
      </c>
      <c r="D32" s="8" t="s">
        <v>78</v>
      </c>
      <c r="E32" s="128"/>
      <c r="F32" s="129"/>
      <c r="G32" s="13"/>
      <c r="H32" s="6"/>
      <c r="J32" s="77"/>
      <c r="K32" s="77"/>
    </row>
    <row r="33" spans="1:11" ht="12" customHeight="1">
      <c r="A33" s="11"/>
      <c r="B33" s="9" t="s">
        <v>57</v>
      </c>
      <c r="C33" s="12">
        <v>26</v>
      </c>
      <c r="D33" s="8" t="s">
        <v>7</v>
      </c>
      <c r="E33" s="128"/>
      <c r="F33" s="129"/>
      <c r="G33" s="13"/>
      <c r="H33" s="6"/>
      <c r="J33" s="77"/>
      <c r="K33" s="77"/>
    </row>
    <row r="34" spans="1:11" ht="12" customHeight="1">
      <c r="A34" s="11"/>
      <c r="B34" s="9" t="s">
        <v>82</v>
      </c>
      <c r="C34" s="12">
        <v>2</v>
      </c>
      <c r="D34" s="8" t="s">
        <v>7</v>
      </c>
      <c r="E34" s="128"/>
      <c r="F34" s="129"/>
      <c r="G34" s="13"/>
      <c r="H34" s="6"/>
      <c r="J34" s="77"/>
      <c r="K34" s="77"/>
    </row>
    <row r="35" spans="1:11" ht="12.75" customHeight="1">
      <c r="A35" s="11"/>
      <c r="B35" s="9" t="s">
        <v>13</v>
      </c>
      <c r="C35" s="12">
        <v>3</v>
      </c>
      <c r="D35" s="8" t="s">
        <v>7</v>
      </c>
      <c r="E35" s="128"/>
      <c r="F35" s="129"/>
      <c r="G35" s="13"/>
      <c r="H35" s="6"/>
      <c r="J35" s="77"/>
      <c r="K35" s="77"/>
    </row>
    <row r="36" spans="1:11" ht="12.75" customHeight="1">
      <c r="A36" s="11"/>
      <c r="B36" s="9" t="s">
        <v>92</v>
      </c>
      <c r="C36" s="12">
        <v>200</v>
      </c>
      <c r="D36" s="8" t="s">
        <v>3</v>
      </c>
      <c r="E36" s="128"/>
      <c r="F36" s="129"/>
      <c r="G36" s="13"/>
      <c r="H36" s="6"/>
      <c r="J36" s="77"/>
      <c r="K36" s="77"/>
    </row>
    <row r="37" spans="1:11" ht="12.75" customHeight="1">
      <c r="A37" s="11"/>
      <c r="B37" s="9" t="s">
        <v>93</v>
      </c>
      <c r="C37" s="12">
        <v>26</v>
      </c>
      <c r="D37" s="8" t="s">
        <v>78</v>
      </c>
      <c r="E37" s="128"/>
      <c r="F37" s="129"/>
      <c r="G37" s="13"/>
      <c r="H37" s="6"/>
      <c r="J37" s="77"/>
      <c r="K37" s="77"/>
    </row>
    <row r="38" spans="1:11" ht="12.75" customHeight="1">
      <c r="A38" s="23"/>
      <c r="B38" s="17" t="s">
        <v>14</v>
      </c>
      <c r="C38" s="4"/>
      <c r="D38" s="4"/>
      <c r="E38" s="18"/>
      <c r="F38" s="18"/>
      <c r="G38" s="21">
        <f>SUM(G26:G37)</f>
        <v>0</v>
      </c>
      <c r="H38" s="6"/>
      <c r="J38" s="77"/>
      <c r="K38" s="77"/>
    </row>
    <row r="39" spans="1:11" ht="12.75" customHeight="1" thickBot="1">
      <c r="A39" s="23"/>
      <c r="B39" s="17"/>
      <c r="C39" s="4"/>
      <c r="D39" s="4"/>
      <c r="E39" s="18"/>
      <c r="F39" s="18"/>
      <c r="G39" s="21"/>
      <c r="H39" s="6"/>
      <c r="J39" s="77"/>
      <c r="K39" s="77"/>
    </row>
    <row r="40" spans="1:11" ht="12.75" customHeight="1" thickBot="1">
      <c r="A40" s="99" t="s">
        <v>23</v>
      </c>
      <c r="B40" s="100"/>
      <c r="C40" s="100"/>
      <c r="D40" s="100"/>
      <c r="E40" s="100"/>
      <c r="F40" s="100"/>
      <c r="G40" s="101"/>
      <c r="H40" s="6"/>
      <c r="J40" s="77"/>
      <c r="K40" s="77"/>
    </row>
    <row r="41" spans="1:11" ht="12.75" customHeight="1">
      <c r="A41" s="49"/>
      <c r="B41" s="28" t="s">
        <v>6</v>
      </c>
      <c r="C41" s="102" t="s">
        <v>0</v>
      </c>
      <c r="D41" s="102"/>
      <c r="E41" s="102" t="s">
        <v>1</v>
      </c>
      <c r="F41" s="102"/>
      <c r="G41" s="29" t="s">
        <v>2</v>
      </c>
      <c r="H41" s="6"/>
      <c r="J41" s="77"/>
      <c r="K41" s="77"/>
    </row>
    <row r="42" spans="1:11" ht="12.75" customHeight="1">
      <c r="A42" s="11"/>
      <c r="B42" s="9" t="s">
        <v>102</v>
      </c>
      <c r="C42" s="12">
        <f>204+(80*3)+(5*20)</f>
        <v>544</v>
      </c>
      <c r="D42" s="8" t="s">
        <v>3</v>
      </c>
      <c r="E42" s="96"/>
      <c r="F42" s="97"/>
      <c r="G42" s="13"/>
      <c r="H42" s="6"/>
      <c r="J42" s="77"/>
      <c r="K42" s="77"/>
    </row>
    <row r="43" spans="1:11" ht="12.75" customHeight="1">
      <c r="A43" s="11"/>
      <c r="B43" s="9" t="s">
        <v>103</v>
      </c>
      <c r="C43" s="12">
        <f>71+(20*10)</f>
        <v>271</v>
      </c>
      <c r="D43" s="8" t="s">
        <v>3</v>
      </c>
      <c r="E43" s="96"/>
      <c r="F43" s="97"/>
      <c r="G43" s="13"/>
      <c r="H43" s="6"/>
      <c r="J43" s="77"/>
      <c r="K43" s="77"/>
    </row>
    <row r="44" spans="1:11" ht="12.75" customHeight="1">
      <c r="A44" s="11"/>
      <c r="B44" s="133" t="s">
        <v>105</v>
      </c>
      <c r="C44" s="12">
        <v>120</v>
      </c>
      <c r="D44" s="8" t="s">
        <v>3</v>
      </c>
      <c r="E44" s="96"/>
      <c r="F44" s="97"/>
      <c r="G44" s="13"/>
      <c r="H44" s="6"/>
      <c r="J44" s="77"/>
      <c r="K44" s="77"/>
    </row>
    <row r="45" spans="1:11" ht="12.75" customHeight="1">
      <c r="A45" s="11"/>
      <c r="B45" s="9" t="s">
        <v>107</v>
      </c>
      <c r="C45" s="12">
        <v>600</v>
      </c>
      <c r="D45" s="8" t="s">
        <v>20</v>
      </c>
      <c r="E45" s="96"/>
      <c r="F45" s="97"/>
      <c r="G45" s="13"/>
      <c r="H45" s="6"/>
      <c r="J45" s="77"/>
      <c r="K45" s="77"/>
    </row>
    <row r="46" spans="1:11" ht="12.75" customHeight="1">
      <c r="A46" s="11"/>
      <c r="B46" s="9" t="s">
        <v>106</v>
      </c>
      <c r="C46" s="12">
        <v>3200</v>
      </c>
      <c r="D46" s="8" t="s">
        <v>31</v>
      </c>
      <c r="E46" s="96"/>
      <c r="F46" s="97"/>
      <c r="G46" s="13"/>
      <c r="H46" s="6"/>
      <c r="J46" s="77"/>
      <c r="K46" s="77"/>
    </row>
    <row r="47" spans="1:11" ht="12.75" customHeight="1">
      <c r="A47" s="65"/>
      <c r="B47" s="17" t="s">
        <v>24</v>
      </c>
      <c r="C47" s="4"/>
      <c r="D47" s="4"/>
      <c r="E47" s="18"/>
      <c r="F47" s="18"/>
      <c r="G47" s="21">
        <f>SUM(G35:G46)</f>
        <v>0</v>
      </c>
      <c r="H47" s="6"/>
      <c r="J47" s="77"/>
      <c r="K47" s="77"/>
    </row>
    <row r="48" spans="1:11" ht="12.75" customHeight="1" thickBot="1">
      <c r="A48" s="11"/>
      <c r="B48" s="9"/>
      <c r="C48" s="12"/>
      <c r="D48" s="8"/>
      <c r="E48" s="96"/>
      <c r="F48" s="97"/>
      <c r="G48" s="13"/>
      <c r="H48" s="6"/>
      <c r="J48" s="77"/>
      <c r="K48" s="77"/>
    </row>
    <row r="49" spans="1:11" ht="12.75" customHeight="1" thickBot="1">
      <c r="A49" s="99" t="s">
        <v>68</v>
      </c>
      <c r="B49" s="100"/>
      <c r="C49" s="100"/>
      <c r="D49" s="100"/>
      <c r="E49" s="100"/>
      <c r="F49" s="100"/>
      <c r="G49" s="101"/>
      <c r="H49" s="6"/>
      <c r="J49" s="77"/>
      <c r="K49" s="77"/>
    </row>
    <row r="50" spans="1:11" ht="12.75" customHeight="1">
      <c r="A50" s="49"/>
      <c r="B50" s="28" t="s">
        <v>6</v>
      </c>
      <c r="C50" s="102" t="s">
        <v>0</v>
      </c>
      <c r="D50" s="102"/>
      <c r="E50" s="102" t="s">
        <v>1</v>
      </c>
      <c r="F50" s="102"/>
      <c r="G50" s="29" t="s">
        <v>2</v>
      </c>
      <c r="H50" s="6"/>
      <c r="J50" s="77"/>
      <c r="K50" s="77"/>
    </row>
    <row r="51" spans="1:11" ht="12.75" customHeight="1">
      <c r="A51" s="134"/>
      <c r="B51" s="9" t="s">
        <v>69</v>
      </c>
      <c r="C51" s="12">
        <v>26</v>
      </c>
      <c r="D51" s="8" t="s">
        <v>71</v>
      </c>
      <c r="E51" s="121"/>
      <c r="F51" s="121"/>
      <c r="G51" s="135"/>
      <c r="H51" s="6"/>
      <c r="J51" s="77"/>
      <c r="K51" s="77"/>
    </row>
    <row r="52" spans="1:11" ht="12.75" customHeight="1">
      <c r="A52" s="134"/>
      <c r="B52" s="9" t="s">
        <v>73</v>
      </c>
      <c r="C52" s="12">
        <v>1</v>
      </c>
      <c r="D52" s="8" t="s">
        <v>4</v>
      </c>
      <c r="E52" s="136"/>
      <c r="F52" s="121"/>
      <c r="G52" s="135"/>
      <c r="H52" s="6"/>
      <c r="J52" s="77"/>
      <c r="K52" s="77"/>
    </row>
    <row r="53" spans="1:11" ht="12.75" customHeight="1">
      <c r="A53" s="134"/>
      <c r="B53" s="9" t="s">
        <v>88</v>
      </c>
      <c r="C53" s="12">
        <v>1</v>
      </c>
      <c r="D53" s="8" t="s">
        <v>4</v>
      </c>
      <c r="E53" s="113"/>
      <c r="F53" s="113"/>
      <c r="G53" s="135"/>
      <c r="H53" s="6"/>
      <c r="J53" s="77"/>
      <c r="K53" s="77"/>
    </row>
    <row r="54" spans="1:11" ht="12.75" customHeight="1">
      <c r="A54" s="134"/>
      <c r="B54" s="9" t="s">
        <v>55</v>
      </c>
      <c r="C54" s="137">
        <v>18</v>
      </c>
      <c r="D54" s="8" t="s">
        <v>7</v>
      </c>
      <c r="E54" s="113"/>
      <c r="F54" s="113"/>
      <c r="G54" s="135"/>
      <c r="H54" s="6"/>
    </row>
    <row r="55" spans="1:11" ht="12.75" customHeight="1">
      <c r="A55" s="134"/>
      <c r="B55" s="9" t="s">
        <v>56</v>
      </c>
      <c r="C55" s="12">
        <v>26</v>
      </c>
      <c r="D55" s="8" t="s">
        <v>4</v>
      </c>
      <c r="E55" s="113"/>
      <c r="F55" s="113"/>
      <c r="G55" s="135"/>
      <c r="H55" s="6"/>
      <c r="J55" s="77"/>
      <c r="K55" s="77"/>
    </row>
    <row r="56" spans="1:11" ht="12.75" customHeight="1">
      <c r="A56" s="65"/>
      <c r="B56" s="17" t="s">
        <v>74</v>
      </c>
      <c r="C56" s="4"/>
      <c r="D56" s="4"/>
      <c r="E56" s="18"/>
      <c r="F56" s="18"/>
      <c r="G56" s="21">
        <f>SUM(G54:G55)</f>
        <v>0</v>
      </c>
      <c r="H56" s="2"/>
      <c r="I56" s="2"/>
      <c r="J56" s="2"/>
    </row>
    <row r="57" spans="1:11" ht="12.75" customHeight="1">
      <c r="A57" s="23"/>
      <c r="B57" s="17"/>
      <c r="C57" s="4"/>
      <c r="D57" s="4"/>
      <c r="E57" s="18"/>
      <c r="F57" s="18"/>
      <c r="G57" s="21"/>
      <c r="H57" s="2"/>
      <c r="I57" s="2"/>
      <c r="J57" s="2"/>
    </row>
    <row r="58" spans="1:11" ht="12.75" customHeight="1">
      <c r="A58" s="23"/>
      <c r="B58" s="17"/>
      <c r="C58" s="4"/>
      <c r="D58" s="4"/>
      <c r="E58" s="18"/>
      <c r="F58" s="18"/>
      <c r="G58" s="21"/>
      <c r="H58" s="2"/>
      <c r="I58" s="2"/>
      <c r="J58" s="2"/>
    </row>
    <row r="59" spans="1:11" ht="12.75" customHeight="1">
      <c r="A59" s="23"/>
      <c r="B59" s="17"/>
      <c r="C59" s="4"/>
      <c r="D59" s="4"/>
      <c r="E59" s="18"/>
      <c r="F59" s="18"/>
      <c r="G59" s="21"/>
      <c r="H59" s="2"/>
      <c r="I59" s="2"/>
      <c r="J59" s="2"/>
    </row>
    <row r="60" spans="1:11" ht="12.75" customHeight="1">
      <c r="A60" s="23"/>
      <c r="B60" s="17"/>
      <c r="C60" s="4"/>
      <c r="D60" s="4"/>
      <c r="E60" s="18"/>
      <c r="F60" s="18"/>
      <c r="G60" s="21"/>
      <c r="H60" s="2"/>
      <c r="I60" s="2"/>
      <c r="J60" s="2"/>
    </row>
    <row r="61" spans="1:11" ht="15.6" customHeight="1">
      <c r="A61" s="91"/>
      <c r="B61" s="91"/>
      <c r="C61" s="91"/>
      <c r="D61" s="91"/>
      <c r="E61" s="91"/>
      <c r="F61" s="91"/>
      <c r="G61" s="91"/>
    </row>
    <row r="62" spans="1:11" s="50" customFormat="1" ht="15.6" customHeight="1">
      <c r="A62" s="65"/>
      <c r="B62" s="79"/>
      <c r="C62" s="92"/>
      <c r="D62" s="92"/>
      <c r="E62" s="92"/>
      <c r="F62" s="92"/>
      <c r="G62" s="80"/>
    </row>
    <row r="63" spans="1:11" ht="12.75" customHeight="1">
      <c r="A63" s="4"/>
      <c r="B63" s="81"/>
      <c r="C63" s="82"/>
      <c r="D63" s="83"/>
      <c r="E63" s="93"/>
      <c r="F63" s="93"/>
      <c r="G63" s="84"/>
      <c r="H63" s="6"/>
    </row>
    <row r="64" spans="1:11" ht="12.75" hidden="1" customHeight="1">
      <c r="A64" s="4"/>
      <c r="B64" s="81"/>
      <c r="C64" s="82"/>
      <c r="D64" s="83"/>
      <c r="E64" s="93"/>
      <c r="F64" s="93"/>
      <c r="G64" s="84"/>
      <c r="H64" s="6"/>
    </row>
    <row r="65" spans="1:16" ht="12.75" hidden="1" customHeight="1">
      <c r="A65" s="4"/>
      <c r="B65" s="81"/>
      <c r="C65" s="82"/>
      <c r="D65" s="83"/>
      <c r="E65" s="93"/>
      <c r="F65" s="93"/>
      <c r="G65" s="84"/>
      <c r="H65" s="6"/>
    </row>
    <row r="66" spans="1:16" ht="12.75" hidden="1" customHeight="1">
      <c r="A66" s="4"/>
      <c r="B66" s="81"/>
      <c r="C66" s="82"/>
      <c r="D66" s="83"/>
      <c r="E66" s="93"/>
      <c r="F66" s="93"/>
      <c r="G66" s="84"/>
      <c r="H66" s="6"/>
    </row>
    <row r="67" spans="1:16" ht="12.75" customHeight="1" thickBot="1">
      <c r="A67" s="4"/>
      <c r="B67" s="81"/>
      <c r="C67" s="85"/>
      <c r="D67" s="83"/>
      <c r="E67" s="93"/>
      <c r="F67" s="93"/>
      <c r="G67" s="84"/>
      <c r="H67" s="6"/>
    </row>
    <row r="68" spans="1:16" ht="12.75" hidden="1" customHeight="1" thickBot="1">
      <c r="A68" s="86"/>
      <c r="B68" s="87"/>
      <c r="C68" s="88"/>
      <c r="D68" s="89"/>
      <c r="E68" s="94"/>
      <c r="F68" s="94"/>
      <c r="G68" s="90"/>
      <c r="H68" s="6"/>
    </row>
    <row r="69" spans="1:16" ht="12.75" hidden="1" customHeight="1" thickBot="1">
      <c r="A69" s="86"/>
      <c r="B69" s="87"/>
      <c r="C69" s="88"/>
      <c r="D69" s="89"/>
      <c r="E69" s="94"/>
      <c r="F69" s="94"/>
      <c r="G69" s="90"/>
      <c r="H69" s="6"/>
      <c r="J69" s="66"/>
      <c r="K69" s="67"/>
      <c r="L69" s="68"/>
      <c r="N69" s="69"/>
      <c r="O69" s="71"/>
      <c r="P69" s="72"/>
    </row>
    <row r="70" spans="1:16" ht="12.75" customHeight="1" thickBot="1">
      <c r="A70" s="4"/>
      <c r="B70" s="81"/>
      <c r="C70" s="85"/>
      <c r="D70" s="83"/>
      <c r="E70" s="93"/>
      <c r="F70" s="93"/>
      <c r="G70" s="84"/>
      <c r="H70" s="6"/>
      <c r="J70" s="66"/>
      <c r="K70" s="67"/>
      <c r="L70" s="68"/>
      <c r="N70" s="69"/>
      <c r="O70" s="71"/>
      <c r="P70" s="72"/>
    </row>
    <row r="71" spans="1:16" ht="12.75" customHeight="1">
      <c r="A71" s="4"/>
      <c r="B71" s="81"/>
      <c r="C71" s="85"/>
      <c r="D71" s="83"/>
      <c r="E71" s="93"/>
      <c r="F71" s="93"/>
      <c r="G71" s="84"/>
      <c r="H71" s="6"/>
      <c r="N71" s="69"/>
      <c r="O71" s="71"/>
      <c r="P71" s="72"/>
    </row>
    <row r="72" spans="1:16" ht="12.75" hidden="1" customHeight="1">
      <c r="A72" s="4"/>
      <c r="B72" s="81"/>
      <c r="C72" s="85"/>
      <c r="D72" s="83"/>
      <c r="E72" s="93"/>
      <c r="F72" s="93"/>
      <c r="G72" s="84"/>
      <c r="H72" s="6"/>
    </row>
    <row r="73" spans="1:16" ht="12.75" customHeight="1">
      <c r="A73" s="4"/>
      <c r="B73" s="81"/>
      <c r="C73" s="85"/>
      <c r="D73" s="83"/>
      <c r="E73" s="93"/>
      <c r="F73" s="93"/>
      <c r="G73" s="84"/>
      <c r="H73" s="6"/>
    </row>
    <row r="74" spans="1:16" ht="12.75" customHeight="1">
      <c r="A74" s="4"/>
      <c r="B74" s="81"/>
      <c r="C74" s="85"/>
      <c r="D74" s="83"/>
      <c r="E74" s="93"/>
      <c r="F74" s="93"/>
      <c r="G74" s="84"/>
      <c r="H74" s="6"/>
      <c r="J74" s="77"/>
      <c r="K74" s="77"/>
      <c r="L74" s="78"/>
    </row>
    <row r="75" spans="1:16" ht="12.75" customHeight="1">
      <c r="A75" s="4"/>
      <c r="B75" s="81"/>
      <c r="C75" s="85"/>
      <c r="D75" s="83"/>
      <c r="E75" s="93"/>
      <c r="F75" s="93"/>
      <c r="G75" s="84"/>
      <c r="H75" s="6"/>
      <c r="J75" s="77"/>
      <c r="K75" s="77"/>
      <c r="L75" s="78"/>
    </row>
    <row r="76" spans="1:16" ht="12.75" customHeight="1">
      <c r="A76" s="4"/>
      <c r="B76" s="81"/>
      <c r="C76" s="85"/>
      <c r="D76" s="83"/>
      <c r="E76" s="93"/>
      <c r="F76" s="93"/>
      <c r="G76" s="84"/>
      <c r="H76" s="6"/>
      <c r="J76" s="77"/>
      <c r="K76" s="77"/>
    </row>
    <row r="77" spans="1:16" ht="12.75" customHeight="1">
      <c r="A77" s="4"/>
      <c r="B77" s="81"/>
      <c r="C77" s="85"/>
      <c r="D77" s="83"/>
      <c r="E77" s="93"/>
      <c r="F77" s="93"/>
      <c r="G77" s="84"/>
      <c r="H77" s="6"/>
      <c r="J77" s="77"/>
      <c r="K77" s="77"/>
    </row>
    <row r="78" spans="1:16" ht="12.75" customHeight="1">
      <c r="A78" s="4"/>
      <c r="B78" s="81"/>
      <c r="C78" s="85"/>
      <c r="D78" s="83"/>
      <c r="E78" s="93"/>
      <c r="F78" s="93"/>
      <c r="G78" s="84"/>
      <c r="H78" s="6"/>
      <c r="J78" s="77"/>
      <c r="K78" s="77"/>
    </row>
    <row r="79" spans="1:16" ht="12.75" customHeight="1">
      <c r="A79" s="4"/>
      <c r="B79" s="81"/>
      <c r="C79" s="85"/>
      <c r="D79" s="83"/>
      <c r="E79" s="93"/>
      <c r="F79" s="93"/>
      <c r="G79" s="84"/>
      <c r="H79" s="6"/>
      <c r="J79" s="77"/>
      <c r="K79" s="77"/>
    </row>
    <row r="80" spans="1:16" ht="12.75" customHeight="1">
      <c r="A80" s="4"/>
      <c r="B80" s="81"/>
      <c r="C80" s="85"/>
      <c r="D80" s="83"/>
      <c r="E80" s="93"/>
      <c r="F80" s="93"/>
      <c r="G80" s="84"/>
      <c r="H80" s="6"/>
      <c r="J80" s="77"/>
      <c r="K80" s="77"/>
    </row>
    <row r="81" spans="1:12" ht="12.75" customHeight="1">
      <c r="A81" s="4"/>
      <c r="B81" s="81"/>
      <c r="C81" s="85"/>
      <c r="D81" s="83"/>
      <c r="E81" s="93"/>
      <c r="F81" s="93"/>
      <c r="G81" s="84"/>
      <c r="H81" s="6"/>
      <c r="J81" s="77"/>
      <c r="K81" s="77"/>
    </row>
    <row r="82" spans="1:12" ht="12.75" customHeight="1">
      <c r="A82" s="4"/>
      <c r="B82" s="81"/>
      <c r="C82" s="85"/>
      <c r="D82" s="83"/>
      <c r="E82" s="93"/>
      <c r="F82" s="93"/>
      <c r="G82" s="84"/>
      <c r="H82" s="6"/>
      <c r="J82" s="77"/>
      <c r="K82" s="77"/>
    </row>
    <row r="83" spans="1:12" ht="12.75" customHeight="1">
      <c r="A83" s="4"/>
      <c r="B83" s="81"/>
      <c r="C83" s="85"/>
      <c r="D83" s="83"/>
      <c r="E83" s="93"/>
      <c r="F83" s="93"/>
      <c r="G83" s="84"/>
      <c r="H83" s="6"/>
    </row>
    <row r="84" spans="1:12" ht="12.75" hidden="1" customHeight="1">
      <c r="A84" s="4"/>
      <c r="B84" s="81"/>
      <c r="C84" s="85"/>
      <c r="D84" s="83"/>
      <c r="E84" s="112"/>
      <c r="F84" s="112"/>
      <c r="G84" s="84"/>
      <c r="H84" s="6"/>
    </row>
    <row r="85" spans="1:12" ht="12.75" hidden="1" customHeight="1">
      <c r="A85" s="4"/>
      <c r="B85" s="81"/>
      <c r="C85" s="85"/>
      <c r="D85" s="83"/>
      <c r="E85" s="112"/>
      <c r="F85" s="112"/>
      <c r="G85" s="84"/>
      <c r="H85" s="6"/>
    </row>
    <row r="86" spans="1:12" ht="12.75" hidden="1" customHeight="1">
      <c r="A86" s="4"/>
      <c r="B86" s="81"/>
      <c r="C86" s="85"/>
      <c r="D86" s="83"/>
      <c r="E86" s="112"/>
      <c r="F86" s="112"/>
      <c r="G86" s="84"/>
      <c r="H86" s="6"/>
      <c r="J86" s="77"/>
      <c r="K86" s="77"/>
      <c r="L86" s="78"/>
    </row>
    <row r="87" spans="1:12" ht="12.75" hidden="1" customHeight="1">
      <c r="A87" s="4"/>
      <c r="B87" s="81"/>
      <c r="C87" s="85"/>
      <c r="D87" s="83"/>
      <c r="E87" s="112"/>
      <c r="F87" s="112"/>
      <c r="G87" s="84"/>
      <c r="H87" s="6"/>
      <c r="J87" s="77"/>
      <c r="K87" s="77"/>
    </row>
    <row r="88" spans="1:12" ht="12.75" hidden="1" customHeight="1">
      <c r="A88" s="4"/>
      <c r="B88" s="81"/>
      <c r="C88" s="85"/>
      <c r="D88" s="83"/>
      <c r="E88" s="112"/>
      <c r="F88" s="112"/>
      <c r="G88" s="84"/>
      <c r="H88" s="6"/>
    </row>
    <row r="89" spans="1:12" ht="12.75" hidden="1" customHeight="1">
      <c r="A89" s="4"/>
      <c r="B89" s="81"/>
      <c r="C89" s="85"/>
      <c r="D89" s="83"/>
      <c r="E89" s="112"/>
      <c r="F89" s="112"/>
      <c r="G89" s="84"/>
      <c r="H89" s="6"/>
    </row>
    <row r="90" spans="1:12" ht="12.75" hidden="1" customHeight="1" thickBot="1">
      <c r="A90" s="4"/>
      <c r="B90" s="81"/>
      <c r="C90" s="85"/>
      <c r="D90" s="83"/>
      <c r="E90" s="112"/>
      <c r="F90" s="112"/>
      <c r="G90" s="84"/>
      <c r="H90" s="6"/>
    </row>
    <row r="91" spans="1:12" ht="12.75" customHeight="1">
      <c r="A91" s="23"/>
      <c r="B91" s="17"/>
      <c r="C91" s="4"/>
      <c r="D91" s="4"/>
      <c r="E91" s="18"/>
      <c r="F91" s="18"/>
      <c r="G91" s="21"/>
      <c r="H91" s="2"/>
      <c r="I91" s="2"/>
      <c r="J91" s="2"/>
    </row>
    <row r="92" spans="1:12" ht="12.75" customHeight="1">
      <c r="A92" s="23"/>
      <c r="B92" s="17"/>
      <c r="C92" s="4"/>
      <c r="D92" s="4"/>
      <c r="E92" s="18"/>
      <c r="F92" s="18"/>
      <c r="G92" s="21"/>
      <c r="H92" s="2"/>
      <c r="I92" s="2"/>
      <c r="J92" s="2"/>
    </row>
    <row r="93" spans="1:12" ht="12.75" customHeight="1">
      <c r="A93" s="23"/>
      <c r="B93" s="17"/>
      <c r="C93" s="4"/>
      <c r="D93" s="4"/>
      <c r="E93" s="18"/>
      <c r="F93" s="18"/>
      <c r="G93" s="21"/>
      <c r="H93" s="2"/>
      <c r="I93" s="2"/>
      <c r="J93" s="2"/>
    </row>
    <row r="94" spans="1:12" ht="12.75" customHeight="1">
      <c r="A94" s="23"/>
      <c r="B94" s="17"/>
      <c r="C94" s="4"/>
      <c r="D94" s="4"/>
      <c r="E94" s="18"/>
      <c r="F94" s="18"/>
      <c r="G94" s="21"/>
      <c r="H94" s="2"/>
      <c r="I94" s="2"/>
      <c r="J94" s="2"/>
    </row>
    <row r="95" spans="1:12" ht="12.75" customHeight="1">
      <c r="A95" s="23"/>
      <c r="B95" s="17"/>
      <c r="C95" s="4"/>
      <c r="D95" s="4"/>
      <c r="E95" s="18"/>
      <c r="F95" s="18"/>
      <c r="G95" s="21"/>
      <c r="H95" s="2"/>
      <c r="I95" s="2"/>
      <c r="J95" s="2"/>
    </row>
    <row r="96" spans="1:12" s="1" customFormat="1" ht="15.6" hidden="1" customHeight="1" thickBot="1">
      <c r="A96" s="130" t="s">
        <v>22</v>
      </c>
      <c r="B96" s="131"/>
      <c r="C96" s="131"/>
      <c r="D96" s="131"/>
      <c r="E96" s="131"/>
      <c r="F96" s="131"/>
      <c r="G96" s="132"/>
      <c r="H96" s="25"/>
    </row>
    <row r="97" spans="1:8" s="1" customFormat="1" ht="15.6" hidden="1" customHeight="1" thickBot="1">
      <c r="A97" s="52"/>
      <c r="B97" s="28" t="s">
        <v>6</v>
      </c>
      <c r="C97" s="102" t="s">
        <v>0</v>
      </c>
      <c r="D97" s="102"/>
      <c r="E97" s="102" t="s">
        <v>1</v>
      </c>
      <c r="F97" s="102"/>
      <c r="G97" s="29" t="s">
        <v>2</v>
      </c>
      <c r="H97" s="25"/>
    </row>
    <row r="98" spans="1:8" ht="12.75" hidden="1" customHeight="1">
      <c r="A98" s="45">
        <v>1</v>
      </c>
      <c r="B98" s="46" t="s">
        <v>8</v>
      </c>
      <c r="C98" s="61">
        <f>C99</f>
        <v>4585</v>
      </c>
      <c r="D98" s="47" t="s">
        <v>3</v>
      </c>
      <c r="E98" s="127">
        <v>0.35</v>
      </c>
      <c r="F98" s="127"/>
      <c r="G98" s="48">
        <f>C98*E98</f>
        <v>1604.75</v>
      </c>
    </row>
    <row r="99" spans="1:8" ht="12.75" hidden="1" customHeight="1">
      <c r="A99" s="11">
        <v>2</v>
      </c>
      <c r="B99" s="9" t="s">
        <v>26</v>
      </c>
      <c r="C99" s="12">
        <f>175+1770+540+750+225+340+785</f>
        <v>4585</v>
      </c>
      <c r="D99" s="8" t="s">
        <v>3</v>
      </c>
      <c r="E99" s="113">
        <v>30</v>
      </c>
      <c r="F99" s="113"/>
      <c r="G99" s="13">
        <f>C99*E99</f>
        <v>137550</v>
      </c>
    </row>
    <row r="100" spans="1:8" ht="12.75" hidden="1" customHeight="1">
      <c r="A100" s="11">
        <v>3</v>
      </c>
      <c r="B100" s="9" t="s">
        <v>42</v>
      </c>
      <c r="C100" s="12">
        <f>295*3</f>
        <v>885</v>
      </c>
      <c r="D100" s="8" t="s">
        <v>3</v>
      </c>
      <c r="E100" s="113">
        <v>22</v>
      </c>
      <c r="F100" s="113"/>
      <c r="G100" s="13">
        <f>C100*E100</f>
        <v>19470</v>
      </c>
    </row>
    <row r="101" spans="1:8" ht="12.75" hidden="1" customHeight="1">
      <c r="A101" s="11">
        <v>4</v>
      </c>
      <c r="B101" s="9" t="s">
        <v>27</v>
      </c>
      <c r="C101" s="12">
        <v>20</v>
      </c>
      <c r="D101" s="8" t="s">
        <v>7</v>
      </c>
      <c r="E101" s="113">
        <v>2250</v>
      </c>
      <c r="F101" s="113"/>
      <c r="G101" s="13">
        <f t="shared" ref="G101:G109" si="0">C101*E101</f>
        <v>45000</v>
      </c>
    </row>
    <row r="102" spans="1:8" ht="12.75" hidden="1" customHeight="1">
      <c r="A102" s="11">
        <v>5</v>
      </c>
      <c r="B102" s="9" t="s">
        <v>29</v>
      </c>
      <c r="C102" s="12">
        <f>125-C103</f>
        <v>67</v>
      </c>
      <c r="D102" s="8" t="s">
        <v>7</v>
      </c>
      <c r="E102" s="113">
        <v>680</v>
      </c>
      <c r="F102" s="113"/>
      <c r="G102" s="13">
        <f t="shared" ref="G102:G104" si="1">C102*E102</f>
        <v>45560</v>
      </c>
    </row>
    <row r="103" spans="1:8" ht="12.75" hidden="1" customHeight="1">
      <c r="A103" s="11">
        <v>6</v>
      </c>
      <c r="B103" s="9" t="s">
        <v>28</v>
      </c>
      <c r="C103" s="12">
        <f>58</f>
        <v>58</v>
      </c>
      <c r="D103" s="8" t="s">
        <v>7</v>
      </c>
      <c r="E103" s="113">
        <v>1100</v>
      </c>
      <c r="F103" s="113"/>
      <c r="G103" s="13">
        <f t="shared" si="1"/>
        <v>63800</v>
      </c>
    </row>
    <row r="104" spans="1:8" s="50" customFormat="1" ht="12.75" hidden="1" customHeight="1">
      <c r="A104" s="11">
        <v>7</v>
      </c>
      <c r="B104" s="9" t="s">
        <v>12</v>
      </c>
      <c r="C104" s="12">
        <v>1</v>
      </c>
      <c r="D104" s="8" t="s">
        <v>7</v>
      </c>
      <c r="E104" s="113">
        <v>2200</v>
      </c>
      <c r="F104" s="113"/>
      <c r="G104" s="13">
        <f t="shared" si="1"/>
        <v>2200</v>
      </c>
    </row>
    <row r="105" spans="1:8" ht="12.75" hidden="1" customHeight="1">
      <c r="A105" s="11">
        <v>8</v>
      </c>
      <c r="B105" s="9" t="s">
        <v>11</v>
      </c>
      <c r="C105" s="12">
        <v>7</v>
      </c>
      <c r="D105" s="8" t="s">
        <v>7</v>
      </c>
      <c r="E105" s="113">
        <v>4750</v>
      </c>
      <c r="F105" s="113"/>
      <c r="G105" s="13">
        <f t="shared" si="0"/>
        <v>33250</v>
      </c>
    </row>
    <row r="106" spans="1:8" ht="12.75" hidden="1" customHeight="1">
      <c r="A106" s="11">
        <v>9</v>
      </c>
      <c r="B106" s="9" t="s">
        <v>44</v>
      </c>
      <c r="C106" s="12">
        <v>6</v>
      </c>
      <c r="D106" s="8" t="s">
        <v>7</v>
      </c>
      <c r="E106" s="113">
        <v>1350</v>
      </c>
      <c r="F106" s="113"/>
      <c r="G106" s="13">
        <f t="shared" ref="G106" si="2">C106*E106</f>
        <v>8100</v>
      </c>
    </row>
    <row r="107" spans="1:8" ht="12.75" hidden="1" customHeight="1">
      <c r="A107" s="11">
        <v>10</v>
      </c>
      <c r="B107" s="9" t="s">
        <v>9</v>
      </c>
      <c r="C107" s="12">
        <v>3</v>
      </c>
      <c r="D107" s="8" t="s">
        <v>10</v>
      </c>
      <c r="E107" s="113">
        <v>12900</v>
      </c>
      <c r="F107" s="113"/>
      <c r="G107" s="13">
        <f t="shared" si="0"/>
        <v>38700</v>
      </c>
    </row>
    <row r="108" spans="1:8" ht="12.75" hidden="1" customHeight="1">
      <c r="A108" s="11">
        <v>11</v>
      </c>
      <c r="B108" s="9" t="s">
        <v>13</v>
      </c>
      <c r="C108" s="12">
        <v>4</v>
      </c>
      <c r="D108" s="8" t="s">
        <v>7</v>
      </c>
      <c r="E108" s="113">
        <v>2600</v>
      </c>
      <c r="F108" s="113"/>
      <c r="G108" s="13">
        <f t="shared" ref="G108" si="3">C108*E108</f>
        <v>10400</v>
      </c>
    </row>
    <row r="109" spans="1:8" ht="12.75" hidden="1" customHeight="1" thickBot="1">
      <c r="A109" s="14">
        <v>12</v>
      </c>
      <c r="B109" s="10" t="s">
        <v>57</v>
      </c>
      <c r="C109" s="15">
        <v>125</v>
      </c>
      <c r="D109" s="5" t="s">
        <v>7</v>
      </c>
      <c r="E109" s="114">
        <v>198</v>
      </c>
      <c r="F109" s="114"/>
      <c r="G109" s="16">
        <f t="shared" si="0"/>
        <v>24750</v>
      </c>
    </row>
    <row r="110" spans="1:8" ht="15.75" hidden="1">
      <c r="A110" s="23"/>
      <c r="B110" s="17" t="s">
        <v>14</v>
      </c>
      <c r="C110" s="4"/>
      <c r="D110" s="4"/>
      <c r="E110" s="18"/>
      <c r="F110" s="18"/>
      <c r="G110" s="21">
        <f>SUM(G98:G109)</f>
        <v>430384.75</v>
      </c>
    </row>
    <row r="111" spans="1:8" ht="16.5" hidden="1" thickBot="1">
      <c r="A111" s="23"/>
      <c r="B111" s="17"/>
      <c r="C111" s="4"/>
      <c r="D111" s="4"/>
      <c r="E111" s="18"/>
      <c r="F111" s="18"/>
      <c r="G111" s="21"/>
    </row>
    <row r="112" spans="1:8" ht="15.6" hidden="1" customHeight="1" thickBot="1">
      <c r="A112" s="103" t="s">
        <v>15</v>
      </c>
      <c r="B112" s="104"/>
      <c r="C112" s="104"/>
      <c r="D112" s="104"/>
      <c r="E112" s="104"/>
      <c r="F112" s="104"/>
      <c r="G112" s="105"/>
    </row>
    <row r="113" spans="1:23" ht="15.6" hidden="1" customHeight="1" thickBot="1">
      <c r="A113" s="52"/>
      <c r="B113" s="28" t="s">
        <v>6</v>
      </c>
      <c r="C113" s="102" t="s">
        <v>0</v>
      </c>
      <c r="D113" s="102"/>
      <c r="E113" s="102" t="s">
        <v>1</v>
      </c>
      <c r="F113" s="102"/>
      <c r="G113" s="29" t="s">
        <v>2</v>
      </c>
    </row>
    <row r="114" spans="1:23" ht="12.75" hidden="1" customHeight="1">
      <c r="A114" s="35">
        <v>1</v>
      </c>
      <c r="B114" s="36" t="s">
        <v>8</v>
      </c>
      <c r="C114" s="37">
        <f>C115</f>
        <v>4690</v>
      </c>
      <c r="D114" s="38" t="s">
        <v>3</v>
      </c>
      <c r="E114" s="108">
        <v>1.55</v>
      </c>
      <c r="F114" s="108"/>
      <c r="G114" s="39">
        <f>C114*E114</f>
        <v>7269.5</v>
      </c>
    </row>
    <row r="115" spans="1:23" ht="12.75" hidden="1" customHeight="1">
      <c r="A115" s="30">
        <v>2</v>
      </c>
      <c r="B115" s="31" t="s">
        <v>30</v>
      </c>
      <c r="C115" s="32">
        <f>3130+165+655+365+315+60</f>
        <v>4690</v>
      </c>
      <c r="D115" s="33" t="s">
        <v>3</v>
      </c>
      <c r="E115" s="106">
        <v>27</v>
      </c>
      <c r="F115" s="106"/>
      <c r="G115" s="34">
        <f t="shared" ref="G115:G120" si="4">C115*E115</f>
        <v>126630</v>
      </c>
    </row>
    <row r="116" spans="1:23" ht="12.75" hidden="1" customHeight="1">
      <c r="A116" s="30">
        <v>3</v>
      </c>
      <c r="B116" s="31" t="s">
        <v>18</v>
      </c>
      <c r="C116" s="32">
        <f>(25*125)</f>
        <v>3125</v>
      </c>
      <c r="D116" s="33" t="s">
        <v>3</v>
      </c>
      <c r="E116" s="106">
        <v>24</v>
      </c>
      <c r="F116" s="106"/>
      <c r="G116" s="34">
        <f t="shared" si="4"/>
        <v>75000</v>
      </c>
    </row>
    <row r="117" spans="1:23" ht="12.75" hidden="1" customHeight="1">
      <c r="A117" s="30">
        <v>4</v>
      </c>
      <c r="B117" s="31" t="s">
        <v>19</v>
      </c>
      <c r="C117" s="32">
        <v>22</v>
      </c>
      <c r="D117" s="33" t="s">
        <v>7</v>
      </c>
      <c r="E117" s="106">
        <v>8310</v>
      </c>
      <c r="F117" s="106"/>
      <c r="G117" s="34">
        <f t="shared" si="4"/>
        <v>182820</v>
      </c>
    </row>
    <row r="118" spans="1:23" ht="12.75" hidden="1" customHeight="1">
      <c r="A118" s="30">
        <v>5</v>
      </c>
      <c r="B118" s="31" t="s">
        <v>43</v>
      </c>
      <c r="C118" s="32">
        <v>5</v>
      </c>
      <c r="D118" s="33" t="s">
        <v>7</v>
      </c>
      <c r="E118" s="106">
        <v>900</v>
      </c>
      <c r="F118" s="106"/>
      <c r="G118" s="34">
        <f t="shared" ref="G118" si="5">C118*E118</f>
        <v>4500</v>
      </c>
      <c r="H118" s="2"/>
      <c r="I118" s="2"/>
      <c r="J118" s="2"/>
    </row>
    <row r="119" spans="1:23" s="50" customFormat="1" ht="12.75" hidden="1" customHeight="1">
      <c r="A119" s="30">
        <v>6</v>
      </c>
      <c r="B119" s="31" t="s">
        <v>16</v>
      </c>
      <c r="C119" s="32">
        <f>C114</f>
        <v>4690</v>
      </c>
      <c r="D119" s="33" t="s">
        <v>3</v>
      </c>
      <c r="E119" s="106">
        <v>1.6</v>
      </c>
      <c r="F119" s="106"/>
      <c r="G119" s="34">
        <f t="shared" ref="G119" si="6">C119*E119</f>
        <v>7504</v>
      </c>
      <c r="H119" s="51"/>
      <c r="I119" s="51"/>
      <c r="J119" s="51"/>
    </row>
    <row r="120" spans="1:23" s="50" customFormat="1" ht="12.75" hidden="1" customHeight="1" thickBot="1">
      <c r="A120" s="40">
        <v>7</v>
      </c>
      <c r="B120" s="41" t="s">
        <v>58</v>
      </c>
      <c r="C120" s="42">
        <v>1</v>
      </c>
      <c r="D120" s="43" t="s">
        <v>4</v>
      </c>
      <c r="E120" s="107">
        <v>5280</v>
      </c>
      <c r="F120" s="107"/>
      <c r="G120" s="44">
        <f t="shared" si="4"/>
        <v>5280</v>
      </c>
      <c r="H120" s="51"/>
      <c r="I120" s="51"/>
      <c r="J120" s="51"/>
    </row>
    <row r="121" spans="1:23" s="1" customFormat="1" ht="12.75" hidden="1" customHeight="1">
      <c r="A121" s="23"/>
      <c r="B121" s="17" t="s">
        <v>17</v>
      </c>
      <c r="C121" s="4"/>
      <c r="D121" s="4"/>
      <c r="E121" s="18"/>
      <c r="F121" s="18"/>
      <c r="G121" s="21">
        <f>SUM(G114:G120)</f>
        <v>409003.5</v>
      </c>
      <c r="H121" s="27"/>
      <c r="I121" s="27"/>
      <c r="J121" s="27"/>
    </row>
    <row r="122" spans="1:23" ht="14.25" hidden="1" customHeight="1">
      <c r="A122" s="23"/>
      <c r="B122" s="17"/>
      <c r="C122" s="4"/>
      <c r="D122" s="4"/>
      <c r="E122" s="18"/>
      <c r="F122" s="18"/>
      <c r="G122" s="21"/>
      <c r="H122" s="2"/>
      <c r="I122" s="2"/>
      <c r="J122" s="2"/>
    </row>
    <row r="123" spans="1:23" ht="16.5" hidden="1" thickBot="1">
      <c r="A123" s="23"/>
      <c r="B123" s="17"/>
      <c r="C123" s="4"/>
      <c r="D123" s="4"/>
      <c r="E123" s="18"/>
      <c r="F123" s="18"/>
      <c r="G123" s="21"/>
    </row>
    <row r="124" spans="1:23" ht="15.6" hidden="1" customHeight="1" thickBot="1">
      <c r="A124" s="99" t="s">
        <v>23</v>
      </c>
      <c r="B124" s="100"/>
      <c r="C124" s="100"/>
      <c r="D124" s="100"/>
      <c r="E124" s="100"/>
      <c r="F124" s="100"/>
      <c r="G124" s="101"/>
    </row>
    <row r="125" spans="1:23" ht="15.6" hidden="1" customHeight="1" thickBot="1">
      <c r="A125" s="49"/>
      <c r="B125" s="28" t="s">
        <v>6</v>
      </c>
      <c r="C125" s="102" t="s">
        <v>0</v>
      </c>
      <c r="D125" s="102"/>
      <c r="E125" s="102" t="s">
        <v>1</v>
      </c>
      <c r="F125" s="102"/>
      <c r="G125" s="29" t="s">
        <v>2</v>
      </c>
    </row>
    <row r="126" spans="1:23" ht="12.75" hidden="1" customHeight="1" thickBot="1">
      <c r="A126" s="45">
        <v>1</v>
      </c>
      <c r="B126" s="46" t="s">
        <v>38</v>
      </c>
      <c r="C126" s="61">
        <f>J130+N130+J137+R131+V131</f>
        <v>2136.2962962962965</v>
      </c>
      <c r="D126" s="47" t="s">
        <v>20</v>
      </c>
      <c r="E126" s="120">
        <v>6</v>
      </c>
      <c r="F126" s="120"/>
      <c r="G126" s="48">
        <f t="shared" ref="G126:G132" si="7">ROUNDUP(C126*E126,0)</f>
        <v>12818</v>
      </c>
      <c r="I126" s="109" t="s">
        <v>64</v>
      </c>
      <c r="J126" s="110"/>
      <c r="K126" s="111"/>
      <c r="M126" s="109" t="s">
        <v>51</v>
      </c>
      <c r="N126" s="110"/>
      <c r="O126" s="111"/>
      <c r="Q126" s="109" t="s">
        <v>49</v>
      </c>
      <c r="R126" s="110"/>
      <c r="S126" s="111"/>
      <c r="U126" s="109" t="s">
        <v>49</v>
      </c>
      <c r="V126" s="110"/>
      <c r="W126" s="111"/>
    </row>
    <row r="127" spans="1:23" ht="12.75" hidden="1" customHeight="1">
      <c r="A127" s="11">
        <v>2</v>
      </c>
      <c r="B127" s="9" t="s">
        <v>62</v>
      </c>
      <c r="C127" s="12">
        <f>35+35+35+35+35</f>
        <v>175</v>
      </c>
      <c r="D127" s="8" t="s">
        <v>3</v>
      </c>
      <c r="E127" s="98">
        <v>100</v>
      </c>
      <c r="F127" s="98"/>
      <c r="G127" s="13">
        <f t="shared" si="7"/>
        <v>17500</v>
      </c>
      <c r="I127" s="53"/>
      <c r="J127" s="54"/>
      <c r="K127" s="55"/>
      <c r="M127" s="53"/>
      <c r="N127" s="54"/>
      <c r="O127" s="55"/>
      <c r="Q127" s="63" t="s">
        <v>39</v>
      </c>
      <c r="R127" s="54">
        <f>6.5</f>
        <v>6.5</v>
      </c>
      <c r="S127" s="55"/>
      <c r="U127" s="63" t="s">
        <v>39</v>
      </c>
      <c r="V127" s="54">
        <f>4.5</f>
        <v>4.5</v>
      </c>
      <c r="W127" s="55"/>
    </row>
    <row r="128" spans="1:23" ht="12.75" hidden="1" customHeight="1">
      <c r="A128" s="11">
        <v>3</v>
      </c>
      <c r="B128" s="9" t="s">
        <v>61</v>
      </c>
      <c r="C128" s="12">
        <f>300+220</f>
        <v>520</v>
      </c>
      <c r="D128" s="8" t="s">
        <v>3</v>
      </c>
      <c r="E128" s="98">
        <v>120</v>
      </c>
      <c r="F128" s="98"/>
      <c r="G128" s="13">
        <f t="shared" si="7"/>
        <v>62400</v>
      </c>
      <c r="I128" s="115" t="s">
        <v>66</v>
      </c>
      <c r="J128" s="116"/>
      <c r="K128" s="117"/>
      <c r="M128" s="115" t="s">
        <v>52</v>
      </c>
      <c r="N128" s="116"/>
      <c r="O128" s="117"/>
      <c r="Q128" s="64" t="s">
        <v>85</v>
      </c>
      <c r="R128">
        <f>(R127*133)/27</f>
        <v>32.018518518518519</v>
      </c>
      <c r="S128" s="57"/>
      <c r="U128" s="64" t="s">
        <v>85</v>
      </c>
      <c r="V128">
        <f>(V127*133)/27</f>
        <v>22.166666666666668</v>
      </c>
      <c r="W128" s="57"/>
    </row>
    <row r="129" spans="1:23" ht="12.75" hidden="1" customHeight="1">
      <c r="A129" s="11">
        <v>4</v>
      </c>
      <c r="B129" s="9" t="s">
        <v>60</v>
      </c>
      <c r="C129" s="12">
        <f>195+130</f>
        <v>325</v>
      </c>
      <c r="D129" s="8" t="s">
        <v>3</v>
      </c>
      <c r="E129" s="98">
        <v>160</v>
      </c>
      <c r="F129" s="98"/>
      <c r="G129" s="13">
        <f t="shared" si="7"/>
        <v>52000</v>
      </c>
      <c r="I129" s="56"/>
      <c r="J129" s="60">
        <v>400</v>
      </c>
      <c r="K129" s="57" t="s">
        <v>3</v>
      </c>
      <c r="M129" s="56"/>
      <c r="N129" s="60">
        <v>530</v>
      </c>
      <c r="O129" s="57" t="s">
        <v>3</v>
      </c>
      <c r="Q129" s="115" t="s">
        <v>54</v>
      </c>
      <c r="R129" s="116"/>
      <c r="S129" s="117"/>
      <c r="U129" s="115" t="s">
        <v>40</v>
      </c>
      <c r="V129" s="116"/>
      <c r="W129" s="117"/>
    </row>
    <row r="130" spans="1:23" ht="12.75" hidden="1" customHeight="1" thickBot="1">
      <c r="A130" s="11">
        <v>5</v>
      </c>
      <c r="B130" s="9" t="s">
        <v>86</v>
      </c>
      <c r="C130" s="12">
        <f>J136</f>
        <v>41</v>
      </c>
      <c r="D130" s="8" t="s">
        <v>3</v>
      </c>
      <c r="E130" s="98">
        <v>305</v>
      </c>
      <c r="F130" s="98"/>
      <c r="G130" s="13">
        <f t="shared" ref="G130:G131" si="8">ROUNDUP(C130*E130,0)</f>
        <v>12505</v>
      </c>
      <c r="I130" s="58"/>
      <c r="J130" s="62">
        <f>(J129*8*5)/27</f>
        <v>592.59259259259261</v>
      </c>
      <c r="K130" s="59" t="s">
        <v>20</v>
      </c>
      <c r="M130" s="58"/>
      <c r="N130" s="62">
        <f>(N129*10*6)/27</f>
        <v>1177.7777777777778</v>
      </c>
      <c r="O130" s="59" t="s">
        <v>20</v>
      </c>
      <c r="Q130" s="56"/>
      <c r="R130" s="60">
        <v>185</v>
      </c>
      <c r="S130" s="57" t="s">
        <v>3</v>
      </c>
      <c r="U130" s="56"/>
      <c r="V130" s="60">
        <v>190</v>
      </c>
      <c r="W130" s="57" t="s">
        <v>3</v>
      </c>
    </row>
    <row r="131" spans="1:23" ht="12.75" hidden="1" customHeight="1" thickBot="1">
      <c r="A131" s="11">
        <v>6</v>
      </c>
      <c r="B131" s="9" t="s">
        <v>87</v>
      </c>
      <c r="C131" s="12">
        <f>J129</f>
        <v>400</v>
      </c>
      <c r="D131" s="8" t="s">
        <v>3</v>
      </c>
      <c r="E131" s="98">
        <v>390</v>
      </c>
      <c r="F131" s="98"/>
      <c r="G131" s="13">
        <f t="shared" si="8"/>
        <v>156000</v>
      </c>
      <c r="J131" s="70"/>
      <c r="N131" s="70"/>
      <c r="Q131" s="58"/>
      <c r="R131" s="62">
        <f>(R130*6*4)/27</f>
        <v>164.44444444444446</v>
      </c>
      <c r="S131" s="59" t="s">
        <v>20</v>
      </c>
      <c r="U131" s="58"/>
      <c r="V131" s="62">
        <f>(V130*5*4)/27</f>
        <v>140.74074074074073</v>
      </c>
      <c r="W131" s="59" t="s">
        <v>20</v>
      </c>
    </row>
    <row r="132" spans="1:23" ht="12.75" hidden="1" customHeight="1" thickBot="1">
      <c r="A132" s="11">
        <v>7</v>
      </c>
      <c r="B132" s="9" t="s">
        <v>53</v>
      </c>
      <c r="C132" s="12">
        <f>N129</f>
        <v>530</v>
      </c>
      <c r="D132" s="8" t="s">
        <v>3</v>
      </c>
      <c r="E132" s="121">
        <v>630</v>
      </c>
      <c r="F132" s="121"/>
      <c r="G132" s="13">
        <f t="shared" si="7"/>
        <v>333900</v>
      </c>
    </row>
    <row r="133" spans="1:23" ht="12.75" hidden="1" customHeight="1" thickBot="1">
      <c r="A133" s="11">
        <v>8</v>
      </c>
      <c r="B133" s="9" t="s">
        <v>63</v>
      </c>
      <c r="C133" s="12">
        <f>2+2</f>
        <v>4</v>
      </c>
      <c r="D133" s="8" t="s">
        <v>7</v>
      </c>
      <c r="E133" s="98">
        <v>7000</v>
      </c>
      <c r="F133" s="98"/>
      <c r="G133" s="13">
        <f t="shared" ref="G133" si="9">ROUNDUP(C133*E133,0)</f>
        <v>28000</v>
      </c>
      <c r="I133" s="109" t="s">
        <v>50</v>
      </c>
      <c r="J133" s="110"/>
      <c r="K133" s="111"/>
    </row>
    <row r="134" spans="1:23" ht="12.75" hidden="1" customHeight="1">
      <c r="A134" s="11">
        <v>9</v>
      </c>
      <c r="B134" s="9" t="s">
        <v>65</v>
      </c>
      <c r="C134" s="12">
        <f>3</f>
        <v>3</v>
      </c>
      <c r="D134" s="8" t="s">
        <v>7</v>
      </c>
      <c r="E134" s="98">
        <v>9000</v>
      </c>
      <c r="F134" s="98"/>
      <c r="G134" s="13">
        <f t="shared" ref="G134" si="10">ROUNDUP(C134*E134,0)</f>
        <v>27000</v>
      </c>
      <c r="I134" s="53"/>
      <c r="J134" s="54"/>
      <c r="K134" s="55"/>
    </row>
    <row r="135" spans="1:23" ht="12.75" hidden="1" customHeight="1">
      <c r="A135" s="11">
        <v>10</v>
      </c>
      <c r="B135" s="9" t="s">
        <v>37</v>
      </c>
      <c r="C135" s="12">
        <v>3</v>
      </c>
      <c r="D135" s="8" t="s">
        <v>7</v>
      </c>
      <c r="E135" s="121">
        <v>18000</v>
      </c>
      <c r="F135" s="121"/>
      <c r="G135" s="13">
        <f t="shared" ref="G135:G136" si="11">ROUNDUP(C135*E135,0)</f>
        <v>54000</v>
      </c>
      <c r="I135" s="115" t="s">
        <v>67</v>
      </c>
      <c r="J135" s="116"/>
      <c r="K135" s="117"/>
    </row>
    <row r="136" spans="1:23" ht="12.75" hidden="1" customHeight="1">
      <c r="A136" s="11">
        <v>11</v>
      </c>
      <c r="B136" s="9" t="s">
        <v>41</v>
      </c>
      <c r="C136" s="12">
        <f>((R128*R130)+(V128*V130))/27</f>
        <v>375.37379972565162</v>
      </c>
      <c r="D136" s="8" t="s">
        <v>20</v>
      </c>
      <c r="E136" s="121">
        <v>560</v>
      </c>
      <c r="F136" s="121"/>
      <c r="G136" s="13">
        <f t="shared" si="11"/>
        <v>210210</v>
      </c>
      <c r="I136" s="56"/>
      <c r="J136" s="60">
        <v>41</v>
      </c>
      <c r="K136" s="57" t="s">
        <v>3</v>
      </c>
    </row>
    <row r="137" spans="1:23" ht="12.75" hidden="1" customHeight="1" thickBot="1">
      <c r="A137" s="14">
        <v>12</v>
      </c>
      <c r="B137" s="10" t="s">
        <v>59</v>
      </c>
      <c r="C137" s="15">
        <v>16</v>
      </c>
      <c r="D137" s="5" t="s">
        <v>7</v>
      </c>
      <c r="E137" s="119">
        <v>8500</v>
      </c>
      <c r="F137" s="119"/>
      <c r="G137" s="16">
        <f t="shared" ref="G137" si="12">ROUNDUP(C137*E137,0)</f>
        <v>136000</v>
      </c>
      <c r="I137" s="58"/>
      <c r="J137" s="62">
        <f>(J136*8*5)/27</f>
        <v>60.74074074074074</v>
      </c>
      <c r="K137" s="59" t="s">
        <v>20</v>
      </c>
    </row>
    <row r="138" spans="1:23" ht="12.75" hidden="1" customHeight="1">
      <c r="A138" s="65"/>
      <c r="B138" s="17" t="s">
        <v>24</v>
      </c>
      <c r="C138" s="4"/>
      <c r="D138" s="4"/>
      <c r="E138" s="18"/>
      <c r="F138" s="18"/>
      <c r="G138" s="21">
        <f>SUM(G126:G137)</f>
        <v>1102333</v>
      </c>
    </row>
    <row r="139" spans="1:23" ht="12.75" hidden="1" customHeight="1" thickBot="1">
      <c r="A139" s="65"/>
      <c r="B139" s="17"/>
      <c r="C139" s="4"/>
      <c r="D139" s="4"/>
      <c r="E139" s="18"/>
      <c r="F139" s="18"/>
      <c r="G139" s="21"/>
    </row>
    <row r="140" spans="1:23" ht="15.6" hidden="1" customHeight="1" thickBot="1">
      <c r="A140" s="99" t="s">
        <v>68</v>
      </c>
      <c r="B140" s="100"/>
      <c r="C140" s="100"/>
      <c r="D140" s="100"/>
      <c r="E140" s="100"/>
      <c r="F140" s="100"/>
      <c r="G140" s="101"/>
    </row>
    <row r="141" spans="1:23" ht="15.6" hidden="1" customHeight="1" thickBot="1">
      <c r="A141" s="49"/>
      <c r="B141" s="28" t="s">
        <v>6</v>
      </c>
      <c r="C141" s="102" t="s">
        <v>0</v>
      </c>
      <c r="D141" s="102"/>
      <c r="E141" s="102" t="s">
        <v>1</v>
      </c>
      <c r="F141" s="102"/>
      <c r="G141" s="29" t="s">
        <v>2</v>
      </c>
      <c r="J141" s="75" t="s">
        <v>75</v>
      </c>
    </row>
    <row r="142" spans="1:23" ht="12.75" hidden="1" customHeight="1">
      <c r="A142" s="45">
        <v>1</v>
      </c>
      <c r="B142" s="46" t="s">
        <v>69</v>
      </c>
      <c r="C142" s="61">
        <v>125</v>
      </c>
      <c r="D142" s="47" t="s">
        <v>71</v>
      </c>
      <c r="E142" s="120">
        <v>1700</v>
      </c>
      <c r="F142" s="120"/>
      <c r="G142" s="48">
        <f t="shared" ref="G142" si="13">ROUNDUP(C142*E142,0)</f>
        <v>212500</v>
      </c>
      <c r="J142" s="74">
        <f>ROUNDUP((G147*0.01),0)</f>
        <v>21921</v>
      </c>
    </row>
    <row r="143" spans="1:23" ht="12.75" hidden="1" customHeight="1" thickBot="1">
      <c r="A143" s="14">
        <v>2</v>
      </c>
      <c r="B143" s="10" t="s">
        <v>73</v>
      </c>
      <c r="C143" s="15">
        <v>1</v>
      </c>
      <c r="D143" s="5" t="s">
        <v>4</v>
      </c>
      <c r="E143" s="122">
        <v>0.01</v>
      </c>
      <c r="F143" s="119"/>
      <c r="G143" s="16">
        <v>37854</v>
      </c>
      <c r="J143" s="73">
        <v>38201</v>
      </c>
    </row>
    <row r="144" spans="1:23" ht="12.75" hidden="1" customHeight="1">
      <c r="A144" s="65"/>
      <c r="B144" s="17" t="s">
        <v>74</v>
      </c>
      <c r="C144" s="4"/>
      <c r="D144" s="4"/>
      <c r="E144" s="18"/>
      <c r="F144" s="18"/>
      <c r="G144" s="21">
        <f>SUM(G142:G143)</f>
        <v>250354</v>
      </c>
    </row>
    <row r="145" spans="1:7" ht="12.75" hidden="1" customHeight="1">
      <c r="A145" s="65"/>
      <c r="B145" s="17"/>
      <c r="C145" s="4"/>
      <c r="D145" s="4"/>
      <c r="E145" s="18"/>
      <c r="F145" s="18"/>
      <c r="G145" s="21"/>
    </row>
    <row r="146" spans="1:7" ht="12.75" hidden="1" customHeight="1">
      <c r="A146" s="65"/>
      <c r="B146" s="17"/>
      <c r="C146" s="4"/>
      <c r="D146" s="4"/>
      <c r="E146" s="18"/>
      <c r="F146" s="18"/>
      <c r="G146" s="21"/>
    </row>
    <row r="147" spans="1:7" ht="15.6" hidden="1" customHeight="1">
      <c r="A147" s="22"/>
      <c r="B147" s="17" t="s">
        <v>25</v>
      </c>
      <c r="C147" s="4"/>
      <c r="D147" s="4"/>
      <c r="E147" s="18"/>
      <c r="F147" s="18"/>
      <c r="G147" s="21">
        <f>G56+G110+G121+G138+G144</f>
        <v>2192075.25</v>
      </c>
    </row>
    <row r="148" spans="1:7" ht="16.5" hidden="1" thickBot="1">
      <c r="A148" s="22"/>
      <c r="B148" s="19" t="s">
        <v>70</v>
      </c>
      <c r="C148" s="7"/>
      <c r="D148" s="7"/>
      <c r="E148" s="20"/>
      <c r="F148" s="20"/>
      <c r="G148" s="24">
        <f>ROUNDUP((G147*0.1),0)</f>
        <v>219208</v>
      </c>
    </row>
    <row r="149" spans="1:7" ht="16.5" hidden="1" thickTop="1">
      <c r="A149" s="22"/>
      <c r="B149" s="17" t="s">
        <v>32</v>
      </c>
      <c r="C149" s="4"/>
      <c r="D149" s="4"/>
      <c r="E149" s="18"/>
      <c r="F149" s="18"/>
      <c r="G149" s="21">
        <f>G147+G148</f>
        <v>2411283.25</v>
      </c>
    </row>
    <row r="150" spans="1:7" hidden="1"/>
    <row r="151" spans="1:7" hidden="1"/>
    <row r="152" spans="1:7" hidden="1"/>
    <row r="153" spans="1:7" hidden="1"/>
    <row r="154" spans="1:7" hidden="1"/>
    <row r="155" spans="1:7" hidden="1"/>
    <row r="172" spans="1:7">
      <c r="A172" s="118" t="s">
        <v>33</v>
      </c>
      <c r="B172" s="118"/>
      <c r="C172" s="118"/>
      <c r="D172" s="118"/>
      <c r="E172" s="118"/>
      <c r="F172" s="118"/>
      <c r="G172" s="118"/>
    </row>
    <row r="173" spans="1:7">
      <c r="A173" s="118" t="s">
        <v>34</v>
      </c>
      <c r="B173" s="118"/>
      <c r="C173" s="118"/>
      <c r="D173" s="118"/>
      <c r="E173" s="118"/>
      <c r="F173" s="118"/>
      <c r="G173" s="118"/>
    </row>
    <row r="174" spans="1:7">
      <c r="A174" s="118" t="s">
        <v>35</v>
      </c>
      <c r="B174" s="118"/>
      <c r="C174" s="118"/>
      <c r="D174" s="118"/>
      <c r="E174" s="118"/>
      <c r="F174" s="118"/>
      <c r="G174" s="118"/>
    </row>
    <row r="175" spans="1:7">
      <c r="A175" s="118" t="s">
        <v>36</v>
      </c>
      <c r="B175" s="118"/>
      <c r="C175" s="118"/>
      <c r="D175" s="118"/>
      <c r="E175" s="118"/>
      <c r="F175" s="118"/>
      <c r="G175" s="118"/>
    </row>
  </sheetData>
  <mergeCells count="112">
    <mergeCell ref="E15:F15"/>
    <mergeCell ref="E14:F14"/>
    <mergeCell ref="E19:F19"/>
    <mergeCell ref="E25:F25"/>
    <mergeCell ref="E53:F53"/>
    <mergeCell ref="E98:F98"/>
    <mergeCell ref="A96:G96"/>
    <mergeCell ref="E24:F24"/>
    <mergeCell ref="E27:F27"/>
    <mergeCell ref="E18:F18"/>
    <mergeCell ref="E17:F17"/>
    <mergeCell ref="E26:F26"/>
    <mergeCell ref="E16:F16"/>
    <mergeCell ref="A22:G22"/>
    <mergeCell ref="C23:D23"/>
    <mergeCell ref="E23:F23"/>
    <mergeCell ref="A40:G40"/>
    <mergeCell ref="C41:D41"/>
    <mergeCell ref="E41:F41"/>
    <mergeCell ref="E100:F100"/>
    <mergeCell ref="C97:D97"/>
    <mergeCell ref="E28:F28"/>
    <mergeCell ref="E32:F32"/>
    <mergeCell ref="E29:F29"/>
    <mergeCell ref="E31:F31"/>
    <mergeCell ref="E34:F34"/>
    <mergeCell ref="E35:F35"/>
    <mergeCell ref="E54:F54"/>
    <mergeCell ref="E51:F51"/>
    <mergeCell ref="E55:F55"/>
    <mergeCell ref="E36:F36"/>
    <mergeCell ref="E37:F37"/>
    <mergeCell ref="E33:F33"/>
    <mergeCell ref="E30:F30"/>
    <mergeCell ref="A49:G49"/>
    <mergeCell ref="C50:D50"/>
    <mergeCell ref="E50:F50"/>
    <mergeCell ref="E52:F52"/>
    <mergeCell ref="A1:G1"/>
    <mergeCell ref="A2:G2"/>
    <mergeCell ref="A3:G3"/>
    <mergeCell ref="A5:G5"/>
    <mergeCell ref="E11:F11"/>
    <mergeCell ref="E12:F12"/>
    <mergeCell ref="E13:F13"/>
    <mergeCell ref="A7:G7"/>
    <mergeCell ref="C8:D8"/>
    <mergeCell ref="E8:F8"/>
    <mergeCell ref="E9:F9"/>
    <mergeCell ref="E10:F10"/>
    <mergeCell ref="U129:W129"/>
    <mergeCell ref="M128:O128"/>
    <mergeCell ref="M126:O126"/>
    <mergeCell ref="I126:K126"/>
    <mergeCell ref="Q126:S126"/>
    <mergeCell ref="Q129:S129"/>
    <mergeCell ref="I128:K128"/>
    <mergeCell ref="U126:W126"/>
    <mergeCell ref="A175:G175"/>
    <mergeCell ref="E137:F137"/>
    <mergeCell ref="E126:F126"/>
    <mergeCell ref="E132:F132"/>
    <mergeCell ref="E135:F135"/>
    <mergeCell ref="A172:G172"/>
    <mergeCell ref="A173:G173"/>
    <mergeCell ref="A174:G174"/>
    <mergeCell ref="A140:G140"/>
    <mergeCell ref="C141:D141"/>
    <mergeCell ref="E141:F141"/>
    <mergeCell ref="E142:F142"/>
    <mergeCell ref="E127:F127"/>
    <mergeCell ref="E143:F143"/>
    <mergeCell ref="I135:K135"/>
    <mergeCell ref="E136:F136"/>
    <mergeCell ref="I133:K133"/>
    <mergeCell ref="E129:F129"/>
    <mergeCell ref="E128:F128"/>
    <mergeCell ref="E130:F130"/>
    <mergeCell ref="E131:F131"/>
    <mergeCell ref="E133:F133"/>
    <mergeCell ref="E89:F89"/>
    <mergeCell ref="E90:F90"/>
    <mergeCell ref="E84:F84"/>
    <mergeCell ref="E85:F85"/>
    <mergeCell ref="E86:F86"/>
    <mergeCell ref="E87:F87"/>
    <mergeCell ref="E88:F88"/>
    <mergeCell ref="E107:F107"/>
    <mergeCell ref="E108:F108"/>
    <mergeCell ref="E109:F109"/>
    <mergeCell ref="E104:F104"/>
    <mergeCell ref="E105:F105"/>
    <mergeCell ref="E106:F106"/>
    <mergeCell ref="E97:F97"/>
    <mergeCell ref="E102:F102"/>
    <mergeCell ref="E103:F103"/>
    <mergeCell ref="E99:F99"/>
    <mergeCell ref="E101:F101"/>
    <mergeCell ref="E134:F134"/>
    <mergeCell ref="A124:G124"/>
    <mergeCell ref="C125:D125"/>
    <mergeCell ref="E125:F125"/>
    <mergeCell ref="A112:G112"/>
    <mergeCell ref="E118:F118"/>
    <mergeCell ref="E120:F120"/>
    <mergeCell ref="E115:F115"/>
    <mergeCell ref="E117:F117"/>
    <mergeCell ref="E116:F116"/>
    <mergeCell ref="E119:F119"/>
    <mergeCell ref="C113:D113"/>
    <mergeCell ref="E113:F113"/>
    <mergeCell ref="E114:F114"/>
  </mergeCells>
  <printOptions horizontalCentered="1"/>
  <pageMargins left="0.25" right="0.25" top="0.5" bottom="0.25" header="0.3" footer="0.3"/>
  <pageSetup scale="95" orientation="portrait" r:id="rId1"/>
  <headerFooter>
    <oddFooter>Page &amp;P</oddFooter>
  </headerFooter>
  <rowBreaks count="2" manualBreakCount="2">
    <brk id="122" max="6" man="1"/>
    <brk id="19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Phase 1 Cost Estimate</vt:lpstr>
      <vt:lpstr>'Phase 1 Cost Estimate'!Print_Area</vt:lpstr>
      <vt:lpstr>'Phase 1 Cost Estimate'!Print_Titles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Amanda Saldivar</cp:lastModifiedBy>
  <cp:lastPrinted>2024-04-12T18:22:15Z</cp:lastPrinted>
  <dcterms:created xsi:type="dcterms:W3CDTF">2013-05-07T14:21:46Z</dcterms:created>
  <dcterms:modified xsi:type="dcterms:W3CDTF">2024-04-12T18:22:52Z</dcterms:modified>
</cp:coreProperties>
</file>