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300\10\27\PDF\Bid Package\2. Initial Bid Package\"/>
    </mc:Choice>
  </mc:AlternateContent>
  <xr:revisionPtr revIDLastSave="0" documentId="13_ncr:1_{6E133DFF-B943-4DB5-824F-5A8C6564A031}" xr6:coauthVersionLast="47" xr6:coauthVersionMax="47" xr10:uidLastSave="{00000000-0000-0000-0000-000000000000}"/>
  <bookViews>
    <workbookView xWindow="-30828" yWindow="-108" windowWidth="30936" windowHeight="17040" xr2:uid="{A70393FE-78F3-46AB-A5E6-A2E804A45368}"/>
  </bookViews>
  <sheets>
    <sheet name="Meyer Ranch Unit 16" sheetId="1" r:id="rId1"/>
  </sheets>
  <definedNames>
    <definedName name="_xlnm.Print_Area" localSheetId="0">'Meyer Ranch Unit 16'!$A$1:$I$201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1" l="1"/>
  <c r="H120" i="1" l="1"/>
  <c r="H119" i="1"/>
  <c r="H118" i="1"/>
  <c r="H117" i="1"/>
  <c r="H116" i="1"/>
  <c r="H115" i="1"/>
  <c r="H114" i="1"/>
  <c r="H113" i="1"/>
  <c r="H112" i="1"/>
  <c r="H111" i="1"/>
  <c r="H110" i="1"/>
  <c r="H109" i="1"/>
  <c r="H108" i="1"/>
  <c r="H107" i="1"/>
  <c r="H106" i="1"/>
  <c r="H105" i="1"/>
  <c r="H104" i="1"/>
  <c r="H102" i="1"/>
  <c r="H101" i="1"/>
  <c r="H100" i="1"/>
  <c r="H99" i="1"/>
  <c r="H98" i="1"/>
  <c r="H97" i="1"/>
  <c r="H96" i="1"/>
  <c r="H95" i="1"/>
  <c r="H94" i="1"/>
  <c r="H93" i="1"/>
  <c r="H194" i="1"/>
  <c r="H192" i="1"/>
  <c r="H195" i="1"/>
  <c r="H193" i="1"/>
  <c r="J126" i="1"/>
  <c r="J127" i="1"/>
  <c r="J128" i="1"/>
  <c r="J129" i="1"/>
  <c r="J130" i="1"/>
  <c r="J131" i="1"/>
  <c r="J132" i="1"/>
  <c r="J133" i="1"/>
  <c r="J134" i="1"/>
  <c r="J135" i="1"/>
  <c r="J136" i="1"/>
  <c r="J137" i="1"/>
  <c r="J125" i="1"/>
  <c r="H133" i="1"/>
  <c r="H128" i="1"/>
  <c r="H137" i="1"/>
  <c r="H199" i="1"/>
  <c r="H201" i="1" s="1"/>
  <c r="H191" i="1"/>
  <c r="H186" i="1"/>
  <c r="H189" i="1" s="1"/>
  <c r="H187" i="1"/>
  <c r="H180" i="1"/>
  <c r="H182" i="1"/>
  <c r="H181" i="1"/>
  <c r="H179" i="1"/>
  <c r="E157" i="1"/>
  <c r="J150" i="1"/>
  <c r="J149" i="1"/>
  <c r="J148" i="1"/>
  <c r="J147" i="1"/>
  <c r="J146" i="1"/>
  <c r="J145" i="1"/>
  <c r="J144" i="1"/>
  <c r="J143" i="1"/>
  <c r="J118" i="1"/>
  <c r="J111" i="1"/>
  <c r="K96" i="1"/>
  <c r="E68" i="1"/>
  <c r="H184" i="1" l="1"/>
  <c r="H197" i="1"/>
  <c r="H122" i="1"/>
  <c r="H45" i="1"/>
  <c r="H38" i="1"/>
  <c r="H39" i="1"/>
  <c r="H23" i="1"/>
  <c r="J110" i="1"/>
  <c r="J95" i="1"/>
  <c r="J109" i="1"/>
  <c r="J94" i="1"/>
  <c r="J120" i="1"/>
  <c r="J93" i="1"/>
  <c r="J108" i="1"/>
  <c r="J99" i="1"/>
  <c r="J104" i="1"/>
  <c r="J105" i="1"/>
  <c r="J96" i="1"/>
  <c r="J97" i="1"/>
  <c r="J112" i="1"/>
  <c r="J113" i="1"/>
  <c r="J102" i="1"/>
  <c r="J106" i="1"/>
  <c r="J107" i="1"/>
  <c r="J98" i="1"/>
  <c r="J114" i="1" l="1"/>
  <c r="J100" i="1"/>
  <c r="J101" i="1"/>
  <c r="H127" i="1"/>
  <c r="H126" i="1"/>
  <c r="H33" i="1" l="1"/>
  <c r="H32" i="1"/>
  <c r="H31" i="1"/>
  <c r="H30" i="1"/>
  <c r="H28" i="1"/>
  <c r="H27" i="1"/>
  <c r="H25" i="1"/>
  <c r="H24" i="1"/>
  <c r="H136" i="1"/>
  <c r="H135" i="1"/>
  <c r="H134" i="1"/>
  <c r="H132" i="1"/>
  <c r="H129" i="1"/>
  <c r="H131" i="1"/>
  <c r="H130" i="1"/>
  <c r="H36" i="1" l="1"/>
  <c r="H35" i="1"/>
  <c r="H61" i="1" l="1"/>
  <c r="E158" i="1"/>
  <c r="H150" i="1" l="1"/>
  <c r="H143" i="1"/>
  <c r="E66" i="1"/>
  <c r="H56" i="1"/>
  <c r="H80" i="1"/>
  <c r="H78" i="1"/>
  <c r="H77" i="1"/>
  <c r="H76" i="1"/>
  <c r="H75" i="1"/>
  <c r="H74" i="1"/>
  <c r="H163" i="1" l="1"/>
  <c r="H162" i="1"/>
  <c r="H161" i="1"/>
  <c r="H160" i="1"/>
  <c r="H159" i="1"/>
  <c r="H158" i="1"/>
  <c r="H157" i="1"/>
  <c r="H156" i="1"/>
  <c r="H155" i="1"/>
  <c r="H154" i="1"/>
  <c r="H153" i="1"/>
  <c r="H152" i="1"/>
  <c r="H151" i="1"/>
  <c r="H149" i="1"/>
  <c r="H148" i="1"/>
  <c r="H147" i="1"/>
  <c r="H146" i="1"/>
  <c r="H145" i="1"/>
  <c r="H144" i="1"/>
  <c r="H125" i="1"/>
  <c r="H139" i="1" s="1"/>
  <c r="H88" i="1"/>
  <c r="H87" i="1"/>
  <c r="H86" i="1"/>
  <c r="H85" i="1"/>
  <c r="H73" i="1"/>
  <c r="H82" i="1" s="1"/>
  <c r="H68" i="1"/>
  <c r="H67" i="1"/>
  <c r="H66" i="1"/>
  <c r="H65" i="1"/>
  <c r="H64" i="1"/>
  <c r="H63" i="1"/>
  <c r="H62" i="1"/>
  <c r="H60" i="1"/>
  <c r="H59" i="1"/>
  <c r="H58" i="1"/>
  <c r="H57" i="1"/>
  <c r="H55" i="1"/>
  <c r="H54" i="1"/>
  <c r="H53" i="1"/>
  <c r="H52" i="1"/>
  <c r="H47" i="1"/>
  <c r="H46" i="1"/>
  <c r="H44" i="1"/>
  <c r="H43" i="1"/>
  <c r="H42" i="1"/>
  <c r="H41" i="1"/>
  <c r="H40" i="1"/>
  <c r="H165" i="1" l="1"/>
  <c r="H49" i="1"/>
  <c r="H70" i="1"/>
  <c r="H90" i="1"/>
  <c r="H167" i="1" l="1"/>
  <c r="G9" i="1" l="1"/>
  <c r="H173" i="1"/>
  <c r="H174" i="1"/>
  <c r="H175" i="1"/>
  <c r="H177" i="1" l="1"/>
  <c r="B127" i="1"/>
  <c r="B128" i="1" s="1"/>
</calcChain>
</file>

<file path=xl/sharedStrings.xml><?xml version="1.0" encoding="utf-8"?>
<sst xmlns="http://schemas.openxmlformats.org/spreadsheetml/2006/main" count="310" uniqueCount="177">
  <si>
    <t>UNIT PRICES</t>
  </si>
  <si>
    <t>Date</t>
  </si>
  <si>
    <t>BIDDER'S FULL NAME</t>
  </si>
  <si>
    <t>Address</t>
  </si>
  <si>
    <t>City, State, Zip</t>
  </si>
  <si>
    <t>CONTRACT TIME</t>
  </si>
  <si>
    <t>The Undersigned proposes to furnish all labor, services, materials, tools and necessary equipment for the construction of various improvements and to perform the work required at the locations set out by the Plans and Specifications, in strict accordance with the Contract Documents.</t>
  </si>
  <si>
    <t>In submitting this Bid, it is understood that this Bid may not be altered or withdrawn for a minimum of 90 calendar days, and that the Owner has reserved the right to reject any and all Bids.</t>
  </si>
  <si>
    <t>The Undersigned certifies that this Bid is made in good faith, without collusion or connection with any other person, persons, partnership, company, firm, association, or corporation offering Bids on this work, for the following sum or prices to wit:</t>
  </si>
  <si>
    <t>SIGNATURES</t>
  </si>
  <si>
    <t xml:space="preserve">Authorized Signing Officer, Title </t>
  </si>
  <si>
    <t xml:space="preserve"> </t>
  </si>
  <si>
    <t>ITEM</t>
  </si>
  <si>
    <t>DESCRIPTION</t>
  </si>
  <si>
    <t>UNIT</t>
  </si>
  <si>
    <t>QTY</t>
  </si>
  <si>
    <t>UNIT 
PRICE</t>
  </si>
  <si>
    <t>AMOUNT</t>
  </si>
  <si>
    <t>ONSITE STREETS</t>
  </si>
  <si>
    <t>SY</t>
  </si>
  <si>
    <t>7" Concrete Curb and Gutter</t>
  </si>
  <si>
    <t>LF</t>
  </si>
  <si>
    <t>Striping and Signage</t>
  </si>
  <si>
    <t>LS</t>
  </si>
  <si>
    <t>TPDES</t>
  </si>
  <si>
    <t>EA</t>
  </si>
  <si>
    <t>SUBTOTAL</t>
  </si>
  <si>
    <t>Standard Fire Hydrant Assembly</t>
  </si>
  <si>
    <t>Ductile Iron Fittings</t>
  </si>
  <si>
    <t>Hydrostatic Testing</t>
  </si>
  <si>
    <t>Trench Excavation Protection</t>
  </si>
  <si>
    <t>AC</t>
  </si>
  <si>
    <t>CY</t>
  </si>
  <si>
    <t>ONSITE DRAINAGE</t>
  </si>
  <si>
    <t>Reinforced Concrete Class 'A'</t>
  </si>
  <si>
    <t>24" RCP</t>
  </si>
  <si>
    <t xml:space="preserve">LF </t>
  </si>
  <si>
    <t>Standard Manhole</t>
  </si>
  <si>
    <t>VF</t>
  </si>
  <si>
    <t>Camera Testing</t>
  </si>
  <si>
    <t>Excavation (Lots)</t>
  </si>
  <si>
    <t>Embankment (Lots)</t>
  </si>
  <si>
    <t>4'x4' Junction Box</t>
  </si>
  <si>
    <t>36" RCP</t>
  </si>
  <si>
    <t>Sidewalk</t>
  </si>
  <si>
    <t>ONSITE EARTHWORK, CLEARING, AND SWPPP</t>
  </si>
  <si>
    <t>ONSITE WATER DISTRIBUTION</t>
  </si>
  <si>
    <t>ONSITE SANITARY SEWER</t>
  </si>
  <si>
    <t>ONSITE CONDUITS</t>
  </si>
  <si>
    <t xml:space="preserve">  a. 2" Type D HMAC (Gutter to Gutter)</t>
  </si>
  <si>
    <t xml:space="preserve">  c. 6" Lime Treated Subgrade (1' Behind Back of Curb)</t>
  </si>
  <si>
    <t>Sidewalk Ramps</t>
  </si>
  <si>
    <t>8" PVCO C-909 PC 235</t>
  </si>
  <si>
    <t>8" Gate Valve, MJ w/ Valve Box</t>
  </si>
  <si>
    <t>2" Galvanized Temporary Flush</t>
  </si>
  <si>
    <t>1" Single Service, Short</t>
  </si>
  <si>
    <t>1" Single Service, Long and 2" SCH 40 sleeve</t>
  </si>
  <si>
    <t>1.5" Dual Service, Long and 4" SCH 40 sleeve</t>
  </si>
  <si>
    <t>Meter Box</t>
  </si>
  <si>
    <t>Clearing (ROW)</t>
  </si>
  <si>
    <t>Clearing (Lots)</t>
  </si>
  <si>
    <t>Excavation (Drainage and Basin)</t>
  </si>
  <si>
    <t>Embankment (Drainage and Basin)</t>
  </si>
  <si>
    <t>Curlex Single Net Erosion Control Blankets</t>
  </si>
  <si>
    <t>Revegetation (Hydromulch) Parkways</t>
  </si>
  <si>
    <t>12" Rock Rubble</t>
  </si>
  <si>
    <t>18" RCP</t>
  </si>
  <si>
    <t>6" Concrete Rip Rap</t>
  </si>
  <si>
    <t>1~3" Primary Conduit</t>
  </si>
  <si>
    <t>8" Sanitary Sewer Pipe</t>
  </si>
  <si>
    <t xml:space="preserve">   8' to 10' Deep (SDR-26)</t>
  </si>
  <si>
    <t xml:space="preserve">   10' to 12' Deep (SDR-26)</t>
  </si>
  <si>
    <t xml:space="preserve">   12' to 14' Deep (SDR-26)</t>
  </si>
  <si>
    <t xml:space="preserve">   14' to 16' Deep (SDR-26)</t>
  </si>
  <si>
    <t xml:space="preserve">   16' to 18' Deep (SDR-26)</t>
  </si>
  <si>
    <t xml:space="preserve">   18' to 20' Deep (SDR-26)</t>
  </si>
  <si>
    <t>Manhole Extra Depth &gt;6'</t>
  </si>
  <si>
    <t>6" Vertical Stacks</t>
  </si>
  <si>
    <t>8"X6" Tee</t>
  </si>
  <si>
    <t>ALTERNATES</t>
  </si>
  <si>
    <t>Clearing (Drainage and Basin)</t>
  </si>
  <si>
    <t xml:space="preserve">  b. 7" Flexible (Granular) Base (1' Behind Back of Curb)</t>
  </si>
  <si>
    <t>Basin (Includes 4" PVC pipe, 6" topsoil w/ Black Sod, 1' clay liner, 4" butterfly valve, flapper valve, controller and solar battery, riser pipe and trash rack, baffle blocks, landlok, curlex, pilot channel, etc.)</t>
  </si>
  <si>
    <t>Temporary Turn Around</t>
  </si>
  <si>
    <t>Barricade Posts</t>
  </si>
  <si>
    <t>Remove Header Curb &amp; Barricade Post</t>
  </si>
  <si>
    <t>Drop Manhole</t>
  </si>
  <si>
    <t>8" Cap</t>
  </si>
  <si>
    <t>8" DICL CL350</t>
  </si>
  <si>
    <t>2" Autoflush (Permanent)</t>
  </si>
  <si>
    <t>ONSITE LOT EARTHWORK</t>
  </si>
  <si>
    <t>Gravity Retaining Wall</t>
  </si>
  <si>
    <t xml:space="preserve">EA </t>
  </si>
  <si>
    <t>6" Lateral (SDR-26) (Single) (Short)</t>
  </si>
  <si>
    <t>6" Lateral (SDR-26) (Single) (Long)</t>
  </si>
  <si>
    <t>6" Lateral (SDR-26) (Dual) (Long)</t>
  </si>
  <si>
    <t>6" Lateral (SDR-26) (Dual) (Short)</t>
  </si>
  <si>
    <t>1~3" Secondary Conduit</t>
  </si>
  <si>
    <t>MEYER RANCH UNIT 16</t>
  </si>
  <si>
    <t>12" DICL CL350</t>
  </si>
  <si>
    <t>12" Gate Valve, MJ w/ Valve Box</t>
  </si>
  <si>
    <t xml:space="preserve">   6' to 8' Deep (SDR-26)</t>
  </si>
  <si>
    <t xml:space="preserve">   20'+ Deep (SDR-26)</t>
  </si>
  <si>
    <t>60' ROW (Clay Subgrade)</t>
  </si>
  <si>
    <t>60' ROW (Rock Subgrade)</t>
  </si>
  <si>
    <t xml:space="preserve">  a. 3" Type D HMAC (Gutter to Gutter)</t>
  </si>
  <si>
    <t xml:space="preserve">  d. 6" Lime Treated Subgrade (1' Behind Back of Curb)</t>
  </si>
  <si>
    <t xml:space="preserve">  c. 14" Flexible (Granular) Base (1' Behind Back of Curb)</t>
  </si>
  <si>
    <t xml:space="preserve">  b. 2" Type C/D HMAC (Gutter to Gutter)</t>
  </si>
  <si>
    <t xml:space="preserve">  b. 8" Flexible (Granular) Base (1' Behind Back of Curb)</t>
  </si>
  <si>
    <t>30" RCP</t>
  </si>
  <si>
    <t>48" RCP</t>
  </si>
  <si>
    <t>54" RCP</t>
  </si>
  <si>
    <t xml:space="preserve">  a. 15' Type CI Curb Inlet</t>
  </si>
  <si>
    <t>5'x5' Junction Box</t>
  </si>
  <si>
    <t>7'x7' Junction Box</t>
  </si>
  <si>
    <t>4~4" Primary Conduit</t>
  </si>
  <si>
    <t>TON</t>
  </si>
  <si>
    <t>Tie Into Existing Water Main</t>
  </si>
  <si>
    <t xml:space="preserve"> (Includes 4" PVC pipe, 6" topsoil w/ Black Sod, 1' clay liner, 4" butterfly valve, flapper valve, controller and solar battery, riser pipe and trash rack, baffle blocks, landlok, curlex, pilot channel, etc.)</t>
  </si>
  <si>
    <t>2~3" Primary Conduit</t>
  </si>
  <si>
    <t>3~3" Primary Conduit</t>
  </si>
  <si>
    <t>Excavation (Streets)</t>
  </si>
  <si>
    <t>Embankment (Streets)</t>
  </si>
  <si>
    <t>6' x 3' Single Box Culvert</t>
  </si>
  <si>
    <t xml:space="preserve">  b. 15' Type CII Curb Inlet</t>
  </si>
  <si>
    <t xml:space="preserve">  c. 20' Type CI Curb Inlet</t>
  </si>
  <si>
    <t xml:space="preserve">  d. 20' Type CII Curb Inlet</t>
  </si>
  <si>
    <t xml:space="preserve">  e. 4' x 4' 4-Way Inlet</t>
  </si>
  <si>
    <t xml:space="preserve">  f. RH-15 Headwall</t>
  </si>
  <si>
    <t>50' ROW (Clay Subgrade)</t>
  </si>
  <si>
    <t>50' ROW (Rock Subgrade)</t>
  </si>
  <si>
    <t xml:space="preserve">  a. 1.5" Type D HMAC</t>
  </si>
  <si>
    <t xml:space="preserve">  b. 6" Flexible (Granular) Base</t>
  </si>
  <si>
    <t>Header Curb</t>
  </si>
  <si>
    <t>1" Irrigation Service</t>
  </si>
  <si>
    <t>FF</t>
  </si>
  <si>
    <t>Landlok TRM 450 (TP-TRM)</t>
  </si>
  <si>
    <t xml:space="preserve">  g. Baffle Blocks</t>
  </si>
  <si>
    <t>Demo Existing 6" Rip Rap</t>
  </si>
  <si>
    <t>Demo Existing PW-1 Headwall</t>
  </si>
  <si>
    <t>Tie Into Existing 36" RCP</t>
  </si>
  <si>
    <t>Hydromulch</t>
  </si>
  <si>
    <t>Tie to Existing Sewer Main</t>
  </si>
  <si>
    <t>Alternate #1: 50' ROW Street Pavement Section (Clay Subgrade)</t>
  </si>
  <si>
    <t xml:space="preserve">  b. 7" Mechanically Stabilized Layer (1' Behind Back of Curb)</t>
  </si>
  <si>
    <t>Alternate #2: 60' ROW Street Pavement Section (Clay Subgrade)</t>
  </si>
  <si>
    <t>Alternate #3: Irrigation Conduits</t>
  </si>
  <si>
    <t xml:space="preserve">  a. 4" Schedule 40 PVC Irrigation Sleeve</t>
  </si>
  <si>
    <t xml:space="preserve">  a. Buried 2" PVC Pipe</t>
  </si>
  <si>
    <t xml:space="preserve">  b. Buried 4" PVC Pipe</t>
  </si>
  <si>
    <t xml:space="preserve">  c. 12" Mechanically Stabilized Layer (1' Behind Back of Curb)</t>
  </si>
  <si>
    <t xml:space="preserve">  b. 6" Schedule 80 PVC Irrigation Sleeve</t>
  </si>
  <si>
    <t xml:space="preserve">  c. #6 Copper Wire</t>
  </si>
  <si>
    <t xml:space="preserve">  d. Pull Strap</t>
  </si>
  <si>
    <t xml:space="preserve">  e. Joint Trench</t>
  </si>
  <si>
    <t>sum</t>
  </si>
  <si>
    <t>5~3" Primary Conduit</t>
  </si>
  <si>
    <t>3" Secondary Conduit Stub outs (5 LF Each)</t>
  </si>
  <si>
    <t>3Ø 200A 3 Place Primary Pull box Foundation</t>
  </si>
  <si>
    <t>3Ø 600A 3 Place Primary Pull box Foundation</t>
  </si>
  <si>
    <t>3 Place 1Ø Primary Pull box Foundation</t>
  </si>
  <si>
    <t>1Ø Pad mount Transformer Foundation</t>
  </si>
  <si>
    <t>Secondary Pull box</t>
  </si>
  <si>
    <t>PSE9 Pad mount Switchgear Foundation</t>
  </si>
  <si>
    <t>BASE BID AMOUNT:</t>
  </si>
  <si>
    <t>MEYER RANCH UNIT 16 BASE BID:</t>
  </si>
  <si>
    <t>ALTERNATE #1 SUBTOTAL</t>
  </si>
  <si>
    <t>ALTERNATE #2 SUBTOTAL</t>
  </si>
  <si>
    <t>ALTERNATE #3 SUBTOTAL</t>
  </si>
  <si>
    <t>ALTERNATE #4 SUBTOTAL</t>
  </si>
  <si>
    <t>ALTERNATE #5 SUBTOTAL</t>
  </si>
  <si>
    <t>Excavation, Processing and Placement</t>
  </si>
  <si>
    <t>Haul Off Material from Drainage Excavation</t>
  </si>
  <si>
    <t>Basin (includes: 6" PVC pipe, 6" topsoil w/ Black Sod, 1' clay liner,</t>
  </si>
  <si>
    <t>6" butterfly valve, flapper valve, controller and solar battery, riser pipe and trash rack, baffle blocks, landlok, curlex, pilot channel, hydromulch etc.)</t>
  </si>
  <si>
    <t>Alternate #4: Guadalupe Valley Telecommunications Cooperative, Inc.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</si>
</sst>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0.0"/>
    <numFmt numFmtId="166" formatCode="0."/>
  </numFmts>
  <fonts count="1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0"/>
      <name val="Arial"/>
      <family val="2"/>
    </font>
    <font>
      <sz val="11"/>
      <color theme="1"/>
      <name val="Times New Roman"/>
      <family val="1"/>
    </font>
    <font>
      <b/>
      <sz val="11"/>
      <color theme="1"/>
      <name val="Calibri"/>
      <family val="2"/>
      <scheme val="minor"/>
    </font>
    <font>
      <sz val="11"/>
      <color theme="9" tint="-0.249977111117893"/>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name val="Calibri"/>
      <family val="2"/>
      <scheme val="minor"/>
    </font>
    <font>
      <b/>
      <sz val="12"/>
      <name val="Calibri"/>
      <family val="2"/>
      <scheme val="minor"/>
    </font>
    <font>
      <b/>
      <sz val="14"/>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5" fillId="0" borderId="0"/>
  </cellStyleXfs>
  <cellXfs count="154">
    <xf numFmtId="0" fontId="0" fillId="0" borderId="0" xfId="0"/>
    <xf numFmtId="0" fontId="2" fillId="0" borderId="0" xfId="0" applyFont="1" applyAlignment="1">
      <alignment horizontal="right"/>
    </xf>
    <xf numFmtId="0" fontId="6" fillId="0" borderId="0" xfId="0" applyFont="1"/>
    <xf numFmtId="0" fontId="3" fillId="0" borderId="0" xfId="0" applyFont="1"/>
    <xf numFmtId="44" fontId="2" fillId="0" borderId="0" xfId="0" applyNumberFormat="1" applyFont="1"/>
    <xf numFmtId="0" fontId="6" fillId="2" borderId="0" xfId="0" applyFont="1" applyFill="1"/>
    <xf numFmtId="4" fontId="0" fillId="0" borderId="0" xfId="0" applyNumberFormat="1"/>
    <xf numFmtId="44" fontId="3" fillId="0" borderId="0" xfId="0" applyNumberFormat="1" applyFont="1"/>
    <xf numFmtId="3" fontId="0" fillId="0" borderId="0" xfId="0" applyNumberFormat="1"/>
    <xf numFmtId="0" fontId="7" fillId="0" borderId="0" xfId="0" applyFont="1"/>
    <xf numFmtId="0" fontId="8" fillId="0" borderId="0" xfId="0" applyFont="1"/>
    <xf numFmtId="0" fontId="0" fillId="2" borderId="0" xfId="0" applyFill="1"/>
    <xf numFmtId="0" fontId="0" fillId="0" borderId="0" xfId="0" applyAlignment="1">
      <alignment vertical="center"/>
    </xf>
    <xf numFmtId="0" fontId="9"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0"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right"/>
      <protection locked="0"/>
    </xf>
    <xf numFmtId="0" fontId="11" fillId="0" borderId="0" xfId="0" applyFont="1" applyAlignment="1" applyProtection="1">
      <alignment horizontal="left"/>
      <protection locked="0"/>
    </xf>
    <xf numFmtId="44" fontId="10" fillId="0" borderId="0" xfId="1" applyFont="1" applyBorder="1" applyAlignment="1" applyProtection="1"/>
    <xf numFmtId="44" fontId="10" fillId="0" borderId="3" xfId="1" applyFont="1" applyBorder="1" applyAlignment="1" applyProtection="1">
      <alignment horizontal="center"/>
    </xf>
    <xf numFmtId="166" fontId="12" fillId="0" borderId="0" xfId="0" applyNumberFormat="1" applyFont="1" applyAlignment="1">
      <alignment horizontal="center" vertical="top"/>
    </xf>
    <xf numFmtId="0" fontId="10" fillId="0" borderId="0" xfId="0" applyFont="1" applyAlignment="1">
      <alignment vertical="top"/>
    </xf>
    <xf numFmtId="0" fontId="10" fillId="0" borderId="0" xfId="0" applyFont="1" applyAlignment="1">
      <alignment horizontal="left" vertical="top" wrapText="1"/>
    </xf>
    <xf numFmtId="0" fontId="10" fillId="0" borderId="1" xfId="0" applyFont="1" applyBorder="1" applyProtection="1">
      <protection locked="0"/>
    </xf>
    <xf numFmtId="0" fontId="10" fillId="0" borderId="1" xfId="0" applyFont="1" applyBorder="1"/>
    <xf numFmtId="0" fontId="10" fillId="0" borderId="3" xfId="0" applyFont="1" applyBorder="1"/>
    <xf numFmtId="0" fontId="11" fillId="0" borderId="4" xfId="0" applyFont="1" applyBorder="1" applyAlignment="1">
      <alignment horizontal="center"/>
    </xf>
    <xf numFmtId="0" fontId="11" fillId="0" borderId="4" xfId="0" applyFont="1" applyBorder="1" applyAlignment="1">
      <alignment horizontal="center" wrapText="1"/>
    </xf>
    <xf numFmtId="0" fontId="10" fillId="0" borderId="0" xfId="0" applyFont="1" applyAlignment="1">
      <alignment vertical="center"/>
    </xf>
    <xf numFmtId="0" fontId="11" fillId="0" borderId="5" xfId="0" applyFont="1" applyBorder="1" applyAlignment="1">
      <alignmen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vertical="center"/>
    </xf>
    <xf numFmtId="0" fontId="13" fillId="0" borderId="0" xfId="0" applyFont="1"/>
    <xf numFmtId="0" fontId="13" fillId="0" borderId="0" xfId="0" applyFont="1" applyAlignment="1">
      <alignment horizontal="center"/>
    </xf>
    <xf numFmtId="0" fontId="10" fillId="0" borderId="0" xfId="0" applyFont="1" applyProtection="1">
      <protection locked="0"/>
    </xf>
    <xf numFmtId="44" fontId="10" fillId="0" borderId="0" xfId="0" applyNumberFormat="1" applyFont="1"/>
    <xf numFmtId="44" fontId="10" fillId="0" borderId="0" xfId="0" applyNumberFormat="1" applyFont="1" applyProtection="1">
      <protection locked="0"/>
    </xf>
    <xf numFmtId="3" fontId="10" fillId="0" borderId="0" xfId="0" applyNumberFormat="1" applyFont="1" applyAlignment="1">
      <alignment horizontal="center"/>
    </xf>
    <xf numFmtId="4" fontId="0" fillId="0" borderId="0" xfId="0" applyNumberFormat="1" applyAlignment="1">
      <alignment vertical="center"/>
    </xf>
    <xf numFmtId="0" fontId="14" fillId="0" borderId="5" xfId="0" applyFont="1" applyBorder="1" applyAlignment="1">
      <alignment vertical="center"/>
    </xf>
    <xf numFmtId="4" fontId="13" fillId="0" borderId="5" xfId="0" applyNumberFormat="1" applyFont="1" applyBorder="1" applyAlignment="1">
      <alignment horizontal="center" vertical="center"/>
    </xf>
    <xf numFmtId="44" fontId="10" fillId="0" borderId="5" xfId="0" applyNumberFormat="1" applyFont="1" applyBorder="1" applyAlignment="1">
      <alignment vertical="center"/>
    </xf>
    <xf numFmtId="44" fontId="10" fillId="0" borderId="9" xfId="0" applyNumberFormat="1" applyFont="1" applyBorder="1"/>
    <xf numFmtId="0" fontId="10" fillId="0" borderId="0" xfId="0" applyFont="1" applyAlignment="1">
      <alignment wrapText="1"/>
    </xf>
    <xf numFmtId="0" fontId="13" fillId="0" borderId="5" xfId="0" applyFont="1" applyBorder="1" applyAlignment="1">
      <alignment horizontal="center" vertical="center"/>
    </xf>
    <xf numFmtId="0" fontId="10" fillId="0" borderId="5" xfId="0" applyFont="1" applyBorder="1" applyAlignment="1" applyProtection="1">
      <alignment horizontal="right" vertical="center"/>
      <protection locked="0"/>
    </xf>
    <xf numFmtId="44" fontId="10" fillId="0" borderId="5" xfId="0" applyNumberFormat="1" applyFont="1" applyBorder="1" applyAlignment="1" applyProtection="1">
      <alignment vertical="center"/>
      <protection locked="0"/>
    </xf>
    <xf numFmtId="0" fontId="10" fillId="0" borderId="0" xfId="0" applyFont="1" applyAlignment="1" applyProtection="1">
      <alignment horizontal="right"/>
      <protection locked="0"/>
    </xf>
    <xf numFmtId="4" fontId="13" fillId="0" borderId="0" xfId="3" applyNumberFormat="1" applyFont="1" applyAlignment="1">
      <alignment horizontal="center"/>
    </xf>
    <xf numFmtId="0" fontId="10" fillId="3" borderId="0" xfId="0" applyFont="1" applyFill="1" applyAlignment="1">
      <alignment vertical="center"/>
    </xf>
    <xf numFmtId="0" fontId="14" fillId="3" borderId="5" xfId="0" applyFont="1" applyFill="1" applyBorder="1" applyAlignment="1">
      <alignment vertical="center"/>
    </xf>
    <xf numFmtId="0" fontId="13" fillId="3" borderId="5" xfId="0" applyFont="1" applyFill="1" applyBorder="1" applyAlignment="1">
      <alignment vertical="center"/>
    </xf>
    <xf numFmtId="0" fontId="13" fillId="3" borderId="5" xfId="0" applyFont="1" applyFill="1" applyBorder="1" applyAlignment="1">
      <alignment horizontal="center" vertical="center"/>
    </xf>
    <xf numFmtId="44" fontId="10" fillId="3" borderId="5" xfId="0" applyNumberFormat="1" applyFont="1" applyFill="1" applyBorder="1" applyAlignment="1" applyProtection="1">
      <alignment vertical="center"/>
      <protection locked="0"/>
    </xf>
    <xf numFmtId="0" fontId="10" fillId="3" borderId="5" xfId="0" applyFont="1" applyFill="1" applyBorder="1" applyAlignment="1" applyProtection="1">
      <alignment vertical="center"/>
      <protection locked="0"/>
    </xf>
    <xf numFmtId="44" fontId="10" fillId="3" borderId="5" xfId="0" applyNumberFormat="1" applyFont="1" applyFill="1" applyBorder="1" applyAlignment="1">
      <alignment vertical="center"/>
    </xf>
    <xf numFmtId="0" fontId="10" fillId="3" borderId="0" xfId="0" applyFont="1" applyFill="1"/>
    <xf numFmtId="0" fontId="10" fillId="3" borderId="0" xfId="0" applyFont="1" applyFill="1" applyAlignment="1">
      <alignment horizontal="center" vertical="center"/>
    </xf>
    <xf numFmtId="0" fontId="13" fillId="3" borderId="0" xfId="0" applyFont="1" applyFill="1" applyAlignment="1">
      <alignment horizontal="center" vertical="center"/>
    </xf>
    <xf numFmtId="0" fontId="0" fillId="0" borderId="0" xfId="0" applyAlignment="1">
      <alignment horizontal="center"/>
    </xf>
    <xf numFmtId="0" fontId="13" fillId="0" borderId="5" xfId="0" applyFont="1" applyBorder="1" applyAlignment="1">
      <alignment vertical="center"/>
    </xf>
    <xf numFmtId="0" fontId="10" fillId="0" borderId="5" xfId="0" applyFont="1" applyBorder="1" applyAlignment="1" applyProtection="1">
      <alignment vertical="center"/>
      <protection locked="0"/>
    </xf>
    <xf numFmtId="0" fontId="15" fillId="0" borderId="0" xfId="0" applyFont="1" applyAlignment="1">
      <alignment horizontal="right"/>
    </xf>
    <xf numFmtId="44" fontId="11" fillId="0" borderId="0" xfId="0" applyNumberFormat="1" applyFont="1"/>
    <xf numFmtId="0" fontId="0" fillId="3" borderId="0" xfId="0" applyFill="1"/>
    <xf numFmtId="0" fontId="16" fillId="0" borderId="0" xfId="0" applyFont="1"/>
    <xf numFmtId="0" fontId="17" fillId="0" borderId="0" xfId="0" applyFont="1"/>
    <xf numFmtId="0" fontId="17" fillId="0" borderId="0" xfId="0" applyFont="1" applyAlignment="1">
      <alignment horizontal="center"/>
    </xf>
    <xf numFmtId="44" fontId="0" fillId="0" borderId="0" xfId="0" applyNumberFormat="1"/>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44" fontId="0" fillId="0" borderId="0" xfId="0" applyNumberFormat="1" applyProtection="1">
      <protection locked="0"/>
    </xf>
    <xf numFmtId="0" fontId="17" fillId="0" borderId="0" xfId="0" applyFont="1" applyAlignment="1">
      <alignment horizontal="left" indent="1"/>
    </xf>
    <xf numFmtId="3" fontId="0" fillId="0" borderId="0" xfId="0" applyNumberFormat="1" applyAlignment="1">
      <alignment horizontal="center"/>
    </xf>
    <xf numFmtId="44" fontId="0" fillId="0" borderId="7" xfId="0" applyNumberFormat="1" applyBorder="1" applyProtection="1">
      <protection locked="0"/>
    </xf>
    <xf numFmtId="44" fontId="0" fillId="0" borderId="7" xfId="0" applyNumberFormat="1" applyBorder="1"/>
    <xf numFmtId="0" fontId="17" fillId="0" borderId="0" xfId="0" applyFont="1" applyAlignment="1">
      <alignment horizontal="left" wrapText="1" indent="1"/>
    </xf>
    <xf numFmtId="3" fontId="17" fillId="0" borderId="0" xfId="0" applyNumberFormat="1" applyFont="1" applyAlignment="1">
      <alignment horizontal="center"/>
    </xf>
    <xf numFmtId="44" fontId="0" fillId="0" borderId="8" xfId="0" applyNumberFormat="1" applyBorder="1" applyProtection="1">
      <protection locked="0"/>
    </xf>
    <xf numFmtId="166"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44" fontId="0" fillId="3" borderId="0" xfId="0" applyNumberFormat="1" applyFill="1" applyProtection="1">
      <protection locked="0"/>
    </xf>
    <xf numFmtId="44" fontId="0" fillId="3" borderId="0" xfId="0" applyNumberFormat="1" applyFill="1"/>
    <xf numFmtId="0" fontId="17" fillId="3" borderId="0" xfId="0" applyFont="1" applyFill="1" applyAlignment="1">
      <alignment horizontal="left" indent="1"/>
    </xf>
    <xf numFmtId="3" fontId="0" fillId="3" borderId="0" xfId="0" applyNumberFormat="1" applyFill="1" applyAlignment="1">
      <alignment horizontal="center"/>
    </xf>
    <xf numFmtId="44" fontId="0" fillId="3" borderId="7" xfId="0" applyNumberFormat="1" applyFill="1" applyBorder="1" applyProtection="1">
      <protection locked="0"/>
    </xf>
    <xf numFmtId="44" fontId="0" fillId="3" borderId="7" xfId="0" applyNumberFormat="1" applyFill="1" applyBorder="1"/>
    <xf numFmtId="44" fontId="0" fillId="0" borderId="9" xfId="0" applyNumberFormat="1" applyBorder="1"/>
    <xf numFmtId="0" fontId="0" fillId="0" borderId="0" xfId="0" applyAlignment="1">
      <alignment horizontal="right"/>
    </xf>
    <xf numFmtId="166" fontId="17" fillId="0" borderId="0" xfId="0" applyNumberFormat="1" applyFont="1" applyAlignment="1">
      <alignment horizontal="center"/>
    </xf>
    <xf numFmtId="0" fontId="0" fillId="0" borderId="6" xfId="0" applyBorder="1"/>
    <xf numFmtId="0" fontId="0" fillId="0" borderId="0" xfId="0" applyProtection="1">
      <protection locked="0"/>
    </xf>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alignment horizontal="right" vertical="center"/>
    </xf>
    <xf numFmtId="44" fontId="0" fillId="0" borderId="7" xfId="0" applyNumberFormat="1" applyBorder="1" applyAlignment="1">
      <alignment vertical="center"/>
    </xf>
    <xf numFmtId="166" fontId="17" fillId="3" borderId="0" xfId="0" applyNumberFormat="1" applyFont="1" applyFill="1" applyAlignment="1">
      <alignment horizontal="center"/>
    </xf>
    <xf numFmtId="0" fontId="17" fillId="3" borderId="0" xfId="0" applyFont="1" applyFill="1"/>
    <xf numFmtId="0" fontId="17" fillId="3" borderId="0" xfId="0" applyFont="1" applyFill="1" applyAlignment="1">
      <alignment horizontal="center"/>
    </xf>
    <xf numFmtId="3" fontId="17" fillId="3" borderId="0" xfId="0" applyNumberFormat="1" applyFont="1" applyFill="1" applyAlignment="1">
      <alignment horizontal="center"/>
    </xf>
    <xf numFmtId="0" fontId="0" fillId="3" borderId="0" xfId="0" applyFill="1" applyProtection="1">
      <protection locked="0"/>
    </xf>
    <xf numFmtId="1" fontId="17" fillId="3" borderId="0" xfId="0" applyNumberFormat="1" applyFont="1" applyFill="1" applyAlignment="1">
      <alignment horizontal="center"/>
    </xf>
    <xf numFmtId="44" fontId="0" fillId="3" borderId="9" xfId="0" applyNumberFormat="1" applyFill="1" applyBorder="1"/>
    <xf numFmtId="166" fontId="0" fillId="0" borderId="0" xfId="0" applyNumberFormat="1" applyAlignment="1">
      <alignment horizontal="center"/>
    </xf>
    <xf numFmtId="0" fontId="17" fillId="0" borderId="6" xfId="0" applyFont="1" applyBorder="1"/>
    <xf numFmtId="0" fontId="17" fillId="0" borderId="6" xfId="0" applyFont="1" applyBorder="1" applyAlignment="1">
      <alignment horizontal="center"/>
    </xf>
    <xf numFmtId="3" fontId="17" fillId="0" borderId="6" xfId="0" applyNumberFormat="1" applyFont="1" applyBorder="1" applyAlignment="1">
      <alignment horizontal="center"/>
    </xf>
    <xf numFmtId="0" fontId="0" fillId="0" borderId="6" xfId="0" applyBorder="1" applyAlignment="1" applyProtection="1">
      <alignment horizontal="right"/>
      <protection locked="0"/>
    </xf>
    <xf numFmtId="0" fontId="17" fillId="0" borderId="0" xfId="4" applyFont="1"/>
    <xf numFmtId="0" fontId="17" fillId="0" borderId="0" xfId="4" applyFont="1" applyAlignment="1">
      <alignment horizontal="center"/>
    </xf>
    <xf numFmtId="3" fontId="17" fillId="0" borderId="0" xfId="4" applyNumberFormat="1" applyFont="1" applyAlignment="1">
      <alignment horizontal="center"/>
    </xf>
    <xf numFmtId="0" fontId="0" fillId="0" borderId="0" xfId="0" applyAlignment="1" applyProtection="1">
      <alignment horizontal="right"/>
      <protection locked="0"/>
    </xf>
    <xf numFmtId="4" fontId="17" fillId="0" borderId="0" xfId="4" applyNumberFormat="1" applyFont="1" applyAlignment="1">
      <alignment horizontal="center"/>
    </xf>
    <xf numFmtId="0" fontId="17" fillId="0" borderId="0" xfId="4" applyFont="1" applyAlignment="1">
      <alignment horizontal="left" indent="1"/>
    </xf>
    <xf numFmtId="165" fontId="17" fillId="0" borderId="0" xfId="4" applyNumberFormat="1" applyFont="1" applyAlignment="1">
      <alignment horizontal="center"/>
    </xf>
    <xf numFmtId="4" fontId="17" fillId="0" borderId="0" xfId="0" applyNumberFormat="1" applyFont="1" applyAlignment="1">
      <alignment horizontal="center"/>
    </xf>
    <xf numFmtId="3" fontId="17" fillId="0" borderId="0" xfId="3" applyNumberFormat="1" applyFont="1" applyAlignment="1">
      <alignment horizontal="center"/>
    </xf>
    <xf numFmtId="44" fontId="17" fillId="0" borderId="7" xfId="0" applyNumberFormat="1" applyFont="1" applyBorder="1" applyProtection="1">
      <protection locked="0"/>
    </xf>
    <xf numFmtId="0" fontId="17" fillId="0" borderId="0" xfId="0" applyFont="1" applyAlignment="1" applyProtection="1">
      <alignment horizontal="right"/>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3" borderId="0" xfId="0" applyFill="1" applyAlignment="1" applyProtection="1">
      <alignment horizontal="right" vertical="center"/>
      <protection locked="0"/>
    </xf>
    <xf numFmtId="0" fontId="0" fillId="3" borderId="0" xfId="0" applyFill="1" applyAlignment="1" applyProtection="1">
      <alignment vertical="center"/>
      <protection locked="0"/>
    </xf>
    <xf numFmtId="44" fontId="0" fillId="3" borderId="7" xfId="0" applyNumberFormat="1" applyFill="1" applyBorder="1" applyAlignment="1">
      <alignment vertical="center"/>
    </xf>
    <xf numFmtId="4" fontId="17" fillId="0" borderId="0" xfId="3" applyNumberFormat="1" applyFont="1" applyAlignment="1">
      <alignment horizontal="center"/>
    </xf>
    <xf numFmtId="0" fontId="17" fillId="0" borderId="0" xfId="0" applyFont="1" applyAlignment="1">
      <alignment wrapText="1"/>
    </xf>
    <xf numFmtId="0" fontId="17" fillId="0" borderId="0" xfId="0" applyFont="1" applyAlignment="1">
      <alignment horizontal="center" wrapText="1"/>
    </xf>
    <xf numFmtId="3" fontId="17" fillId="0" borderId="0" xfId="0" applyNumberFormat="1" applyFont="1" applyAlignment="1">
      <alignment horizontal="center" wrapText="1"/>
    </xf>
    <xf numFmtId="0" fontId="17" fillId="0" borderId="0" xfId="2" applyFont="1" applyAlignment="1">
      <alignment horizontal="center"/>
    </xf>
    <xf numFmtId="165" fontId="17" fillId="0" borderId="0" xfId="0" applyNumberFormat="1" applyFont="1" applyAlignment="1">
      <alignment horizontal="center"/>
    </xf>
    <xf numFmtId="44" fontId="0" fillId="0" borderId="6" xfId="0" applyNumberFormat="1" applyBorder="1"/>
    <xf numFmtId="0" fontId="0" fillId="0" borderId="0" xfId="0" applyAlignment="1">
      <alignment horizontal="left" indent="1"/>
    </xf>
    <xf numFmtId="44" fontId="11" fillId="0" borderId="5" xfId="0" applyNumberFormat="1" applyFont="1" applyBorder="1" applyAlignment="1">
      <alignment vertical="center"/>
    </xf>
    <xf numFmtId="0" fontId="10" fillId="0" borderId="0" xfId="0" applyFont="1" applyAlignment="1">
      <alignment horizontal="center" vertical="center"/>
    </xf>
    <xf numFmtId="0" fontId="14" fillId="0" borderId="0" xfId="0" applyFont="1" applyAlignment="1">
      <alignment horizontal="right" vertical="center"/>
    </xf>
    <xf numFmtId="44" fontId="11" fillId="0" borderId="0" xfId="0" applyNumberFormat="1" applyFont="1" applyAlignment="1">
      <alignment vertical="center"/>
    </xf>
    <xf numFmtId="3" fontId="0" fillId="0" borderId="0" xfId="0" applyNumberFormat="1" applyProtection="1">
      <protection locked="0"/>
    </xf>
    <xf numFmtId="0" fontId="0" fillId="0" borderId="0" xfId="0" applyAlignment="1">
      <alignment horizontal="right"/>
    </xf>
    <xf numFmtId="0" fontId="17" fillId="3" borderId="0" xfId="0" applyFont="1" applyFill="1" applyAlignment="1">
      <alignment horizontal="left" wrapText="1"/>
    </xf>
    <xf numFmtId="0" fontId="14" fillId="0" borderId="5" xfId="0" applyFont="1" applyBorder="1" applyAlignment="1">
      <alignment horizontal="right" vertical="center"/>
    </xf>
    <xf numFmtId="0" fontId="9" fillId="0" borderId="0" xfId="0" applyFont="1" applyAlignment="1">
      <alignment horizontal="center"/>
    </xf>
    <xf numFmtId="164" fontId="10" fillId="0" borderId="1" xfId="0" applyNumberFormat="1" applyFont="1" applyBorder="1" applyAlignment="1" applyProtection="1">
      <alignment horizontal="center"/>
      <protection locked="0"/>
    </xf>
    <xf numFmtId="0" fontId="10" fillId="0" borderId="2" xfId="0" applyFont="1" applyBorder="1" applyAlignment="1" applyProtection="1">
      <alignment horizontal="left"/>
      <protection locked="0"/>
    </xf>
    <xf numFmtId="0" fontId="12" fillId="0" borderId="0" xfId="0" applyFont="1" applyAlignment="1">
      <alignment horizontal="justify" vertical="top" wrapText="1"/>
    </xf>
    <xf numFmtId="0" fontId="12" fillId="0" borderId="0" xfId="0" applyFont="1" applyAlignment="1">
      <alignment horizontal="justify" vertical="top"/>
    </xf>
    <xf numFmtId="44" fontId="0" fillId="0" borderId="1" xfId="0" applyNumberFormat="1" applyBorder="1" applyAlignment="1">
      <alignment horizontal="left"/>
    </xf>
    <xf numFmtId="0" fontId="0" fillId="0" borderId="1" xfId="0" applyBorder="1" applyAlignment="1">
      <alignment horizontal="left"/>
    </xf>
    <xf numFmtId="0" fontId="11" fillId="0" borderId="1" xfId="0" applyFont="1" applyBorder="1" applyAlignment="1" applyProtection="1">
      <alignment horizontal="center"/>
      <protection locked="0"/>
    </xf>
    <xf numFmtId="0" fontId="17" fillId="0" borderId="0" xfId="4" applyFont="1" applyAlignment="1">
      <alignment horizontal="justify" vertical="top" wrapText="1"/>
    </xf>
  </cellXfs>
  <cellStyles count="5">
    <cellStyle name="Currency" xfId="1" builtinId="4"/>
    <cellStyle name="Normal" xfId="0" builtinId="0"/>
    <cellStyle name="Normal 2" xfId="2" xr:uid="{C79541BF-90BA-41DB-9A7E-9A9DEF252263}"/>
    <cellStyle name="Normal 3" xfId="4" xr:uid="{AA9B0F4B-8C38-4CE9-A0C5-51BAB584AD82}"/>
    <cellStyle name="Normal_Package #7" xfId="3" xr:uid="{5DAED42F-D6E4-445F-B8CA-35CA477C47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1342-3DE1-4B94-96D0-267B2A0D50B4}">
  <sheetPr>
    <pageSetUpPr fitToPage="1"/>
  </sheetPr>
  <dimension ref="A1:DJ211"/>
  <sheetViews>
    <sheetView tabSelected="1" view="pageBreakPreview" topLeftCell="A173" zoomScaleNormal="100" zoomScaleSheetLayoutView="100" workbookViewId="0">
      <selection activeCell="E201" sqref="E201:F201"/>
    </sheetView>
  </sheetViews>
  <sheetFormatPr defaultRowHeight="14.4" x14ac:dyDescent="0.3"/>
  <cols>
    <col min="1" max="1" width="3.6640625" customWidth="1"/>
    <col min="2" max="2" width="6.5546875" customWidth="1"/>
    <col min="3" max="3" width="58.33203125" customWidth="1"/>
    <col min="4" max="5" width="10.6640625" customWidth="1"/>
    <col min="6" max="6" width="20.6640625" customWidth="1"/>
    <col min="7" max="7" width="2" customWidth="1"/>
    <col min="8" max="8" width="20.6640625" customWidth="1"/>
    <col min="9" max="9" width="3.6640625" customWidth="1"/>
  </cols>
  <sheetData>
    <row r="1" spans="1:9" ht="25.8" x14ac:dyDescent="0.5">
      <c r="A1" s="13"/>
      <c r="B1" s="145" t="s">
        <v>98</v>
      </c>
      <c r="C1" s="145"/>
      <c r="D1" s="145"/>
      <c r="E1" s="145"/>
      <c r="F1" s="145"/>
      <c r="G1" s="145"/>
      <c r="H1" s="145"/>
      <c r="I1" s="13"/>
    </row>
    <row r="2" spans="1:9" ht="25.8" x14ac:dyDescent="0.5">
      <c r="A2" s="13"/>
      <c r="B2" s="145" t="s">
        <v>0</v>
      </c>
      <c r="C2" s="145"/>
      <c r="D2" s="145"/>
      <c r="E2" s="145"/>
      <c r="F2" s="145"/>
      <c r="G2" s="145"/>
      <c r="H2" s="145"/>
      <c r="I2" s="13"/>
    </row>
    <row r="3" spans="1:9" ht="10.65" customHeight="1" x14ac:dyDescent="0.3">
      <c r="A3" s="14"/>
      <c r="B3" s="15"/>
      <c r="C3" s="15"/>
      <c r="D3" s="15"/>
      <c r="E3" s="15"/>
      <c r="F3" s="15"/>
      <c r="G3" s="15"/>
      <c r="H3" s="15"/>
      <c r="I3" s="14"/>
    </row>
    <row r="4" spans="1:9" ht="20.7" customHeight="1" x14ac:dyDescent="0.3">
      <c r="A4" s="14"/>
      <c r="B4" s="14"/>
      <c r="C4" s="16" t="s">
        <v>1</v>
      </c>
      <c r="D4" s="146"/>
      <c r="E4" s="146"/>
      <c r="F4" s="17"/>
      <c r="G4" s="14"/>
      <c r="H4" s="14"/>
      <c r="I4" s="14"/>
    </row>
    <row r="5" spans="1:9" ht="20.7" customHeight="1" x14ac:dyDescent="0.3">
      <c r="A5" s="14"/>
      <c r="B5" s="14"/>
      <c r="C5" s="18" t="s">
        <v>2</v>
      </c>
      <c r="D5" s="19"/>
      <c r="E5" s="19"/>
      <c r="F5" s="20"/>
      <c r="G5" s="27"/>
      <c r="H5" s="27"/>
      <c r="I5" s="14"/>
    </row>
    <row r="6" spans="1:9" ht="20.7" customHeight="1" x14ac:dyDescent="0.3">
      <c r="A6" s="14"/>
      <c r="B6" s="14"/>
      <c r="C6" s="16" t="s">
        <v>3</v>
      </c>
      <c r="D6" s="147"/>
      <c r="E6" s="147"/>
      <c r="F6" s="147"/>
      <c r="G6" s="27"/>
      <c r="H6" s="27"/>
      <c r="I6" s="14"/>
    </row>
    <row r="7" spans="1:9" ht="20.7" customHeight="1" x14ac:dyDescent="0.3">
      <c r="A7" s="14"/>
      <c r="B7" s="14"/>
      <c r="C7" s="16" t="s">
        <v>4</v>
      </c>
      <c r="D7" s="147"/>
      <c r="E7" s="147"/>
      <c r="F7" s="147"/>
      <c r="G7" s="27"/>
      <c r="H7" s="27"/>
      <c r="I7" s="14"/>
    </row>
    <row r="8" spans="1:9" ht="12" customHeight="1" x14ac:dyDescent="0.3">
      <c r="A8" s="14"/>
      <c r="B8" s="14"/>
      <c r="C8" s="16"/>
      <c r="D8" s="17"/>
      <c r="E8" s="17"/>
      <c r="F8" s="17"/>
      <c r="G8" s="14"/>
      <c r="H8" s="14"/>
      <c r="I8" s="14"/>
    </row>
    <row r="9" spans="1:9" ht="21.45" customHeight="1" x14ac:dyDescent="0.3">
      <c r="A9" s="14"/>
      <c r="B9" s="14"/>
      <c r="C9" s="18" t="s">
        <v>5</v>
      </c>
      <c r="D9" s="152"/>
      <c r="E9" s="152"/>
      <c r="F9" s="18" t="s">
        <v>165</v>
      </c>
      <c r="G9" s="150">
        <f>SUM(H167)</f>
        <v>0</v>
      </c>
      <c r="H9" s="151"/>
      <c r="I9" s="14"/>
    </row>
    <row r="10" spans="1:9" ht="15.6" customHeight="1" x14ac:dyDescent="0.3">
      <c r="A10" s="14"/>
      <c r="B10" s="14"/>
      <c r="C10" s="16"/>
      <c r="D10" s="22"/>
      <c r="E10" s="22"/>
      <c r="F10" s="21"/>
      <c r="G10" s="14"/>
      <c r="H10" s="14"/>
      <c r="I10" s="14"/>
    </row>
    <row r="11" spans="1:9" ht="31.95" customHeight="1" x14ac:dyDescent="0.3">
      <c r="A11" s="23">
        <v>1</v>
      </c>
      <c r="B11" s="148" t="s">
        <v>6</v>
      </c>
      <c r="C11" s="149"/>
      <c r="D11" s="149"/>
      <c r="E11" s="149"/>
      <c r="F11" s="149"/>
      <c r="G11" s="149"/>
      <c r="H11" s="149"/>
      <c r="I11" s="149"/>
    </row>
    <row r="12" spans="1:9" ht="30.6" customHeight="1" x14ac:dyDescent="0.3">
      <c r="A12" s="23">
        <v>2</v>
      </c>
      <c r="B12" s="148" t="s">
        <v>7</v>
      </c>
      <c r="C12" s="148"/>
      <c r="D12" s="148"/>
      <c r="E12" s="148"/>
      <c r="F12" s="148"/>
      <c r="G12" s="148"/>
      <c r="H12" s="148"/>
      <c r="I12" s="148"/>
    </row>
    <row r="13" spans="1:9" ht="31.2" customHeight="1" x14ac:dyDescent="0.3">
      <c r="A13" s="23">
        <v>3</v>
      </c>
      <c r="B13" s="148" t="s">
        <v>8</v>
      </c>
      <c r="C13" s="148"/>
      <c r="D13" s="148"/>
      <c r="E13" s="148"/>
      <c r="F13" s="148"/>
      <c r="G13" s="148"/>
      <c r="H13" s="148"/>
      <c r="I13" s="148"/>
    </row>
    <row r="14" spans="1:9" ht="9.6" customHeight="1" x14ac:dyDescent="0.3">
      <c r="A14" s="24"/>
      <c r="B14" s="25"/>
      <c r="C14" s="25"/>
      <c r="D14" s="25"/>
      <c r="E14" s="25"/>
      <c r="F14" s="25"/>
      <c r="G14" s="25"/>
      <c r="H14" s="25"/>
      <c r="I14" s="25"/>
    </row>
    <row r="15" spans="1:9" ht="18.600000000000001" customHeight="1" x14ac:dyDescent="0.3">
      <c r="A15" s="14"/>
      <c r="B15" s="14"/>
      <c r="C15" s="16" t="s">
        <v>9</v>
      </c>
      <c r="D15" s="26"/>
      <c r="E15" s="26"/>
      <c r="F15" s="26"/>
      <c r="G15" s="27"/>
      <c r="H15" s="27"/>
      <c r="I15" s="14"/>
    </row>
    <row r="16" spans="1:9" ht="18.600000000000001" customHeight="1" x14ac:dyDescent="0.3">
      <c r="A16" s="14"/>
      <c r="B16" s="14"/>
      <c r="C16" s="14"/>
      <c r="D16" s="28" t="s">
        <v>10</v>
      </c>
      <c r="E16" s="28"/>
      <c r="F16" s="28"/>
      <c r="G16" s="14"/>
      <c r="H16" s="14"/>
      <c r="I16" s="14"/>
    </row>
    <row r="17" spans="1:15" ht="31.95" customHeight="1" x14ac:dyDescent="0.3">
      <c r="A17" s="14"/>
      <c r="B17" s="14"/>
      <c r="C17" s="16" t="s">
        <v>9</v>
      </c>
      <c r="D17" s="26" t="s">
        <v>11</v>
      </c>
      <c r="E17" s="26"/>
      <c r="F17" s="26"/>
      <c r="G17" s="27"/>
      <c r="H17" s="27"/>
      <c r="I17" s="14"/>
    </row>
    <row r="18" spans="1:15" ht="18.600000000000001" customHeight="1" x14ac:dyDescent="0.3">
      <c r="A18" s="14"/>
      <c r="B18" s="14"/>
      <c r="C18" s="14"/>
      <c r="D18" s="14" t="s">
        <v>10</v>
      </c>
      <c r="E18" s="14"/>
      <c r="F18" s="14"/>
      <c r="G18" s="14"/>
      <c r="H18" s="14"/>
      <c r="I18" s="14"/>
    </row>
    <row r="19" spans="1:15" ht="10.65" customHeight="1" x14ac:dyDescent="0.3">
      <c r="A19" s="14"/>
      <c r="B19" s="14"/>
      <c r="C19" s="14"/>
      <c r="D19" s="14"/>
      <c r="E19" s="14"/>
      <c r="F19" s="14"/>
      <c r="G19" s="14"/>
      <c r="H19" s="14"/>
      <c r="I19" s="14"/>
    </row>
    <row r="20" spans="1:15" ht="31.8" thickBot="1" x14ac:dyDescent="0.35">
      <c r="A20" s="14"/>
      <c r="B20" s="29" t="s">
        <v>12</v>
      </c>
      <c r="C20" s="29" t="s">
        <v>13</v>
      </c>
      <c r="D20" s="29" t="s">
        <v>14</v>
      </c>
      <c r="E20" s="29" t="s">
        <v>15</v>
      </c>
      <c r="F20" s="30" t="s">
        <v>16</v>
      </c>
      <c r="G20" s="29"/>
      <c r="H20" s="29" t="s">
        <v>17</v>
      </c>
      <c r="I20" s="14"/>
    </row>
    <row r="21" spans="1:15" s="12" customFormat="1" ht="16.2" thickBot="1" x14ac:dyDescent="0.35">
      <c r="A21" s="31"/>
      <c r="B21" s="32" t="s">
        <v>18</v>
      </c>
      <c r="C21" s="32"/>
      <c r="D21" s="33"/>
      <c r="E21" s="34"/>
      <c r="F21" s="35"/>
      <c r="G21" s="35"/>
      <c r="H21" s="35"/>
      <c r="I21" s="31"/>
    </row>
    <row r="22" spans="1:15" ht="21.45" customHeight="1" x14ac:dyDescent="0.3">
      <c r="A22" s="14"/>
      <c r="B22" s="108">
        <v>1</v>
      </c>
      <c r="C22" s="70" t="s">
        <v>130</v>
      </c>
      <c r="D22" s="71"/>
      <c r="E22" s="134"/>
      <c r="F22" s="135"/>
      <c r="G22" s="95"/>
      <c r="H22" s="135"/>
      <c r="I22" s="14"/>
    </row>
    <row r="23" spans="1:15" ht="21.45" customHeight="1" x14ac:dyDescent="0.3">
      <c r="A23" s="14"/>
      <c r="B23" s="108"/>
      <c r="C23" s="77" t="s">
        <v>105</v>
      </c>
      <c r="D23" s="63" t="s">
        <v>19</v>
      </c>
      <c r="E23" s="82">
        <v>16445</v>
      </c>
      <c r="F23" s="79">
        <v>0</v>
      </c>
      <c r="G23" s="96"/>
      <c r="H23" s="80">
        <f>SUM(F23*E23)</f>
        <v>0</v>
      </c>
      <c r="I23" s="14"/>
    </row>
    <row r="24" spans="1:15" ht="21.45" customHeight="1" x14ac:dyDescent="0.3">
      <c r="A24" s="14"/>
      <c r="B24" s="108"/>
      <c r="C24" s="81" t="s">
        <v>81</v>
      </c>
      <c r="D24" s="63" t="s">
        <v>19</v>
      </c>
      <c r="E24" s="82">
        <v>19835</v>
      </c>
      <c r="F24" s="79">
        <v>0</v>
      </c>
      <c r="G24" s="96"/>
      <c r="H24" s="80">
        <f t="shared" ref="H24:H25" si="0">SUM(F24*E24)</f>
        <v>0</v>
      </c>
      <c r="I24" s="14"/>
    </row>
    <row r="25" spans="1:15" ht="21.45" customHeight="1" x14ac:dyDescent="0.3">
      <c r="A25" s="14"/>
      <c r="B25" s="108"/>
      <c r="C25" s="81" t="s">
        <v>50</v>
      </c>
      <c r="D25" s="63" t="s">
        <v>19</v>
      </c>
      <c r="E25" s="82">
        <v>19835</v>
      </c>
      <c r="F25" s="79">
        <v>0</v>
      </c>
      <c r="H25" s="80">
        <f t="shared" si="0"/>
        <v>0</v>
      </c>
      <c r="I25" s="14"/>
    </row>
    <row r="26" spans="1:15" ht="21.45" customHeight="1" x14ac:dyDescent="0.3">
      <c r="A26" s="14"/>
      <c r="B26" s="108">
        <v>2</v>
      </c>
      <c r="C26" s="70" t="s">
        <v>131</v>
      </c>
      <c r="D26" s="71"/>
      <c r="E26" s="134"/>
      <c r="F26" s="72"/>
      <c r="H26" s="72"/>
      <c r="I26" s="14"/>
    </row>
    <row r="27" spans="1:15" ht="21.45" customHeight="1" x14ac:dyDescent="0.3">
      <c r="A27" s="14"/>
      <c r="B27" s="108"/>
      <c r="C27" s="77" t="s">
        <v>105</v>
      </c>
      <c r="D27" s="63" t="s">
        <v>19</v>
      </c>
      <c r="E27" s="82">
        <v>5830</v>
      </c>
      <c r="F27" s="79">
        <v>0</v>
      </c>
      <c r="G27" s="96"/>
      <c r="H27" s="80">
        <f t="shared" ref="H27:H28" si="1">SUM(F27*E27)</f>
        <v>0</v>
      </c>
      <c r="I27" s="14"/>
    </row>
    <row r="28" spans="1:15" ht="21.45" customHeight="1" x14ac:dyDescent="0.3">
      <c r="A28" s="14"/>
      <c r="B28" s="108"/>
      <c r="C28" s="81" t="s">
        <v>81</v>
      </c>
      <c r="D28" s="63" t="s">
        <v>19</v>
      </c>
      <c r="E28" s="82">
        <v>6910</v>
      </c>
      <c r="F28" s="79">
        <v>0</v>
      </c>
      <c r="H28" s="80">
        <f t="shared" si="1"/>
        <v>0</v>
      </c>
      <c r="I28" s="14"/>
    </row>
    <row r="29" spans="1:15" ht="21.45" customHeight="1" x14ac:dyDescent="0.3">
      <c r="A29" s="14"/>
      <c r="B29" s="108">
        <v>3</v>
      </c>
      <c r="C29" s="70" t="s">
        <v>103</v>
      </c>
      <c r="D29" s="71"/>
      <c r="E29" s="134"/>
      <c r="F29" s="72"/>
      <c r="H29" s="72"/>
      <c r="I29" s="14"/>
    </row>
    <row r="30" spans="1:15" ht="21.45" customHeight="1" x14ac:dyDescent="0.3">
      <c r="A30" s="14"/>
      <c r="B30" s="108"/>
      <c r="C30" s="77" t="s">
        <v>49</v>
      </c>
      <c r="D30" s="63" t="s">
        <v>19</v>
      </c>
      <c r="E30" s="82">
        <v>3730</v>
      </c>
      <c r="F30" s="79">
        <v>0</v>
      </c>
      <c r="G30" s="96"/>
      <c r="H30" s="80">
        <f t="shared" ref="H30:H33" si="2">SUM(F30*E30)</f>
        <v>0</v>
      </c>
      <c r="I30" s="14"/>
      <c r="M30" s="8"/>
      <c r="N30" s="8"/>
      <c r="O30" s="8"/>
    </row>
    <row r="31" spans="1:15" ht="21.45" customHeight="1" x14ac:dyDescent="0.3">
      <c r="A31" s="14"/>
      <c r="B31" s="108"/>
      <c r="C31" s="81" t="s">
        <v>108</v>
      </c>
      <c r="D31" s="63" t="s">
        <v>19</v>
      </c>
      <c r="E31" s="82">
        <v>3730</v>
      </c>
      <c r="F31" s="79">
        <v>0</v>
      </c>
      <c r="G31" s="96"/>
      <c r="H31" s="80">
        <f t="shared" si="2"/>
        <v>0</v>
      </c>
      <c r="I31" s="14"/>
    </row>
    <row r="32" spans="1:15" ht="21.45" customHeight="1" x14ac:dyDescent="0.3">
      <c r="A32" s="14"/>
      <c r="B32" s="108"/>
      <c r="C32" s="81" t="s">
        <v>107</v>
      </c>
      <c r="D32" s="63" t="s">
        <v>19</v>
      </c>
      <c r="E32" s="82">
        <v>4370</v>
      </c>
      <c r="F32" s="79">
        <v>0</v>
      </c>
      <c r="G32" s="96"/>
      <c r="H32" s="80">
        <f t="shared" si="2"/>
        <v>0</v>
      </c>
      <c r="I32" s="14"/>
    </row>
    <row r="33" spans="1:15" ht="21.45" customHeight="1" x14ac:dyDescent="0.3">
      <c r="A33" s="14"/>
      <c r="B33" s="108"/>
      <c r="C33" s="81" t="s">
        <v>106</v>
      </c>
      <c r="D33" s="63" t="s">
        <v>19</v>
      </c>
      <c r="E33" s="82">
        <v>4370</v>
      </c>
      <c r="F33" s="79">
        <v>0</v>
      </c>
      <c r="H33" s="80">
        <f t="shared" si="2"/>
        <v>0</v>
      </c>
      <c r="I33" s="14"/>
      <c r="M33" s="8"/>
      <c r="N33" s="8"/>
      <c r="O33" s="8"/>
    </row>
    <row r="34" spans="1:15" ht="21.45" customHeight="1" x14ac:dyDescent="0.3">
      <c r="A34" s="14"/>
      <c r="B34" s="108">
        <v>4</v>
      </c>
      <c r="C34" s="70" t="s">
        <v>104</v>
      </c>
      <c r="D34" s="63"/>
      <c r="E34" s="82"/>
      <c r="F34" s="76"/>
      <c r="G34" s="96"/>
      <c r="H34" s="72"/>
      <c r="I34" s="14"/>
    </row>
    <row r="35" spans="1:15" ht="21.45" customHeight="1" x14ac:dyDescent="0.3">
      <c r="A35" s="14"/>
      <c r="B35" s="108"/>
      <c r="C35" s="136" t="s">
        <v>105</v>
      </c>
      <c r="D35" s="63" t="s">
        <v>19</v>
      </c>
      <c r="E35" s="82">
        <v>1918</v>
      </c>
      <c r="F35" s="79">
        <v>0</v>
      </c>
      <c r="H35" s="80">
        <f t="shared" ref="H35:H36" si="3">SUM(F35*E35)</f>
        <v>0</v>
      </c>
      <c r="I35" s="14"/>
    </row>
    <row r="36" spans="1:15" ht="21.45" customHeight="1" x14ac:dyDescent="0.3">
      <c r="A36" s="14"/>
      <c r="B36" s="108"/>
      <c r="C36" s="81" t="s">
        <v>109</v>
      </c>
      <c r="D36" s="97" t="s">
        <v>19</v>
      </c>
      <c r="E36" s="78">
        <v>2259</v>
      </c>
      <c r="F36" s="79">
        <v>0</v>
      </c>
      <c r="G36" s="96"/>
      <c r="H36" s="80">
        <f t="shared" si="3"/>
        <v>0</v>
      </c>
      <c r="I36" s="14"/>
    </row>
    <row r="37" spans="1:15" ht="21.45" customHeight="1" x14ac:dyDescent="0.3">
      <c r="A37" s="14"/>
      <c r="B37" s="108">
        <v>5</v>
      </c>
      <c r="C37" s="130" t="s">
        <v>83</v>
      </c>
      <c r="D37" s="97"/>
      <c r="E37" s="78"/>
      <c r="F37" s="76"/>
      <c r="H37" s="72"/>
      <c r="I37" s="14"/>
    </row>
    <row r="38" spans="1:15" ht="21.45" customHeight="1" x14ac:dyDescent="0.3">
      <c r="A38" s="14"/>
      <c r="B38" s="108"/>
      <c r="C38" s="81" t="s">
        <v>132</v>
      </c>
      <c r="D38" s="97" t="s">
        <v>19</v>
      </c>
      <c r="E38" s="78">
        <v>795</v>
      </c>
      <c r="F38" s="79">
        <v>0</v>
      </c>
      <c r="H38" s="80">
        <f t="shared" ref="H38" si="4">SUM(F38*E38)</f>
        <v>0</v>
      </c>
      <c r="I38" s="14"/>
    </row>
    <row r="39" spans="1:15" ht="21.45" customHeight="1" x14ac:dyDescent="0.3">
      <c r="A39" s="14"/>
      <c r="B39" s="108"/>
      <c r="C39" s="81" t="s">
        <v>133</v>
      </c>
      <c r="D39" s="97" t="s">
        <v>19</v>
      </c>
      <c r="E39" s="78">
        <v>795</v>
      </c>
      <c r="F39" s="79">
        <v>0</v>
      </c>
      <c r="H39" s="80">
        <f t="shared" ref="H39" si="5">SUM(F39*E39)</f>
        <v>0</v>
      </c>
      <c r="I39" s="14"/>
    </row>
    <row r="40" spans="1:15" ht="21.45" customHeight="1" x14ac:dyDescent="0.3">
      <c r="A40" s="14"/>
      <c r="B40" s="108">
        <v>6</v>
      </c>
      <c r="C40" s="70" t="s">
        <v>64</v>
      </c>
      <c r="D40" s="71" t="s">
        <v>19</v>
      </c>
      <c r="E40" s="82">
        <v>16515</v>
      </c>
      <c r="F40" s="79">
        <v>0</v>
      </c>
      <c r="H40" s="80">
        <f t="shared" ref="H40:H47" si="6">SUM(F40*E40)</f>
        <v>0</v>
      </c>
      <c r="I40" s="14"/>
    </row>
    <row r="41" spans="1:15" ht="21.45" customHeight="1" x14ac:dyDescent="0.3">
      <c r="A41" s="14"/>
      <c r="B41" s="108">
        <v>7</v>
      </c>
      <c r="C41" t="s">
        <v>44</v>
      </c>
      <c r="D41" s="63" t="s">
        <v>19</v>
      </c>
      <c r="E41" s="82">
        <v>1180</v>
      </c>
      <c r="F41" s="79">
        <v>0</v>
      </c>
      <c r="H41" s="80">
        <f t="shared" si="6"/>
        <v>0</v>
      </c>
      <c r="I41" s="14"/>
    </row>
    <row r="42" spans="1:15" ht="21.45" customHeight="1" x14ac:dyDescent="0.3">
      <c r="A42" s="14"/>
      <c r="B42" s="108">
        <v>8</v>
      </c>
      <c r="C42" t="s">
        <v>51</v>
      </c>
      <c r="D42" s="63" t="s">
        <v>25</v>
      </c>
      <c r="E42" s="82">
        <v>20</v>
      </c>
      <c r="F42" s="79">
        <v>0</v>
      </c>
      <c r="H42" s="80">
        <f t="shared" si="6"/>
        <v>0</v>
      </c>
      <c r="I42" s="14"/>
    </row>
    <row r="43" spans="1:15" ht="21.45" customHeight="1" x14ac:dyDescent="0.3">
      <c r="A43" s="14"/>
      <c r="B43" s="108">
        <v>9</v>
      </c>
      <c r="C43" t="s">
        <v>20</v>
      </c>
      <c r="D43" s="63" t="s">
        <v>21</v>
      </c>
      <c r="E43" s="82">
        <v>16340</v>
      </c>
      <c r="F43" s="79">
        <v>0</v>
      </c>
      <c r="H43" s="80">
        <f t="shared" si="6"/>
        <v>0</v>
      </c>
      <c r="I43" s="14"/>
    </row>
    <row r="44" spans="1:15" ht="21.45" customHeight="1" x14ac:dyDescent="0.3">
      <c r="A44" s="14"/>
      <c r="B44" s="108">
        <v>10</v>
      </c>
      <c r="C44" t="s">
        <v>85</v>
      </c>
      <c r="D44" s="63" t="s">
        <v>21</v>
      </c>
      <c r="E44" s="82">
        <v>66</v>
      </c>
      <c r="F44" s="79">
        <v>0</v>
      </c>
      <c r="H44" s="80">
        <f t="shared" si="6"/>
        <v>0</v>
      </c>
      <c r="I44" s="14"/>
    </row>
    <row r="45" spans="1:15" ht="21.45" customHeight="1" x14ac:dyDescent="0.3">
      <c r="A45" s="14"/>
      <c r="B45" s="108">
        <v>11</v>
      </c>
      <c r="C45" t="s">
        <v>134</v>
      </c>
      <c r="D45" s="63" t="s">
        <v>21</v>
      </c>
      <c r="E45" s="82">
        <v>126</v>
      </c>
      <c r="F45" s="79">
        <v>0</v>
      </c>
      <c r="H45" s="80">
        <f t="shared" ref="H45" si="7">SUM(F45*E45)</f>
        <v>0</v>
      </c>
      <c r="I45" s="14"/>
    </row>
    <row r="46" spans="1:15" ht="21.45" customHeight="1" x14ac:dyDescent="0.3">
      <c r="A46" s="14"/>
      <c r="B46" s="108">
        <v>12</v>
      </c>
      <c r="C46" t="s">
        <v>84</v>
      </c>
      <c r="D46" s="63" t="s">
        <v>25</v>
      </c>
      <c r="E46" s="82">
        <v>20</v>
      </c>
      <c r="F46" s="79">
        <v>0</v>
      </c>
      <c r="H46" s="80">
        <f t="shared" si="6"/>
        <v>0</v>
      </c>
      <c r="I46" s="14"/>
    </row>
    <row r="47" spans="1:15" ht="21.45" customHeight="1" x14ac:dyDescent="0.3">
      <c r="A47" s="14"/>
      <c r="B47" s="108">
        <v>13</v>
      </c>
      <c r="C47" t="s">
        <v>22</v>
      </c>
      <c r="D47" s="63" t="s">
        <v>23</v>
      </c>
      <c r="E47" s="82">
        <v>1</v>
      </c>
      <c r="F47" s="79">
        <v>0</v>
      </c>
      <c r="H47" s="80">
        <f t="shared" si="6"/>
        <v>0</v>
      </c>
      <c r="I47" s="14"/>
    </row>
    <row r="48" spans="1:15" ht="10.65" customHeight="1" x14ac:dyDescent="0.3">
      <c r="A48" s="14"/>
      <c r="B48" s="108"/>
      <c r="D48" s="63"/>
      <c r="E48" s="120"/>
      <c r="F48" s="76"/>
      <c r="H48" s="72"/>
      <c r="I48" s="14"/>
    </row>
    <row r="49" spans="1:13" s="12" customFormat="1" ht="18.600000000000001" customHeight="1" x14ac:dyDescent="0.3">
      <c r="A49" s="31"/>
      <c r="B49" s="97"/>
      <c r="E49" s="42"/>
      <c r="F49" s="124" t="s">
        <v>26</v>
      </c>
      <c r="G49" s="125"/>
      <c r="H49" s="100">
        <f>SUM(H23:H47)</f>
        <v>0</v>
      </c>
      <c r="I49" s="31"/>
    </row>
    <row r="50" spans="1:13" ht="10.65" customHeight="1" thickBot="1" x14ac:dyDescent="0.35">
      <c r="A50" s="14"/>
      <c r="E50" s="6"/>
      <c r="I50" s="14"/>
    </row>
    <row r="51" spans="1:13" s="12" customFormat="1" ht="16.2" customHeight="1" thickBot="1" x14ac:dyDescent="0.35">
      <c r="A51" s="31"/>
      <c r="B51" s="43" t="s">
        <v>46</v>
      </c>
      <c r="C51" s="33"/>
      <c r="D51" s="33"/>
      <c r="E51" s="44"/>
      <c r="F51" s="45"/>
      <c r="G51" s="33"/>
      <c r="H51" s="45"/>
      <c r="I51" s="31"/>
    </row>
    <row r="52" spans="1:13" ht="21.45" customHeight="1" x14ac:dyDescent="0.3">
      <c r="A52" s="14"/>
      <c r="B52" s="108">
        <v>1</v>
      </c>
      <c r="C52" s="70" t="s">
        <v>52</v>
      </c>
      <c r="D52" s="71" t="s">
        <v>21</v>
      </c>
      <c r="E52" s="82">
        <v>6265</v>
      </c>
      <c r="F52" s="79">
        <v>0</v>
      </c>
      <c r="G52" s="96"/>
      <c r="H52" s="80">
        <f>SUM(E52*F52)</f>
        <v>0</v>
      </c>
      <c r="I52" s="14"/>
    </row>
    <row r="53" spans="1:13" ht="21.45" customHeight="1" x14ac:dyDescent="0.3">
      <c r="A53" s="14"/>
      <c r="B53" s="108">
        <v>2</v>
      </c>
      <c r="C53" s="130" t="s">
        <v>88</v>
      </c>
      <c r="D53" s="131" t="s">
        <v>21</v>
      </c>
      <c r="E53" s="132">
        <v>360</v>
      </c>
      <c r="F53" s="79">
        <v>0</v>
      </c>
      <c r="G53" s="96"/>
      <c r="H53" s="80">
        <f t="shared" ref="H53:H68" si="8">SUM(E53*F53)</f>
        <v>0</v>
      </c>
      <c r="I53" s="14"/>
    </row>
    <row r="54" spans="1:13" ht="21.45" customHeight="1" x14ac:dyDescent="0.3">
      <c r="A54" s="14"/>
      <c r="B54" s="108">
        <v>3</v>
      </c>
      <c r="C54" s="130" t="s">
        <v>99</v>
      </c>
      <c r="D54" s="131" t="s">
        <v>21</v>
      </c>
      <c r="E54" s="132">
        <v>1465</v>
      </c>
      <c r="F54" s="79">
        <v>0</v>
      </c>
      <c r="G54" s="96"/>
      <c r="H54" s="80">
        <f t="shared" si="8"/>
        <v>0</v>
      </c>
      <c r="I54" s="14"/>
      <c r="M54" s="9"/>
    </row>
    <row r="55" spans="1:13" ht="21.45" customHeight="1" x14ac:dyDescent="0.3">
      <c r="A55" s="14"/>
      <c r="B55" s="108">
        <v>4</v>
      </c>
      <c r="C55" s="130" t="s">
        <v>53</v>
      </c>
      <c r="D55" s="133" t="s">
        <v>25</v>
      </c>
      <c r="E55" s="82">
        <v>35</v>
      </c>
      <c r="F55" s="79">
        <v>0</v>
      </c>
      <c r="G55" s="96"/>
      <c r="H55" s="80">
        <f t="shared" si="8"/>
        <v>0</v>
      </c>
      <c r="I55" s="14"/>
    </row>
    <row r="56" spans="1:13" ht="21.45" customHeight="1" x14ac:dyDescent="0.3">
      <c r="A56" s="14"/>
      <c r="B56" s="108">
        <v>5</v>
      </c>
      <c r="C56" s="130" t="s">
        <v>100</v>
      </c>
      <c r="D56" s="133" t="s">
        <v>25</v>
      </c>
      <c r="E56" s="82">
        <v>8</v>
      </c>
      <c r="F56" s="79">
        <v>0</v>
      </c>
      <c r="G56" s="96"/>
      <c r="H56" s="80">
        <f t="shared" ref="H56" si="9">SUM(E56*F56)</f>
        <v>0</v>
      </c>
      <c r="I56" s="14"/>
    </row>
    <row r="57" spans="1:13" ht="21.45" customHeight="1" x14ac:dyDescent="0.3">
      <c r="A57" s="14"/>
      <c r="B57" s="108">
        <v>6</v>
      </c>
      <c r="C57" s="70" t="s">
        <v>27</v>
      </c>
      <c r="D57" s="71" t="s">
        <v>25</v>
      </c>
      <c r="E57" s="82">
        <v>14</v>
      </c>
      <c r="F57" s="79">
        <v>0</v>
      </c>
      <c r="G57" s="96"/>
      <c r="H57" s="80">
        <f t="shared" si="8"/>
        <v>0</v>
      </c>
      <c r="I57" s="14"/>
    </row>
    <row r="58" spans="1:13" ht="21.45" customHeight="1" x14ac:dyDescent="0.3">
      <c r="A58" s="14"/>
      <c r="B58" s="108">
        <v>7</v>
      </c>
      <c r="C58" s="70" t="s">
        <v>28</v>
      </c>
      <c r="D58" s="71" t="s">
        <v>117</v>
      </c>
      <c r="E58" s="134">
        <v>7.3</v>
      </c>
      <c r="F58" s="79">
        <v>0</v>
      </c>
      <c r="G58" s="96"/>
      <c r="H58" s="80">
        <f t="shared" si="8"/>
        <v>0</v>
      </c>
      <c r="I58" s="14"/>
    </row>
    <row r="59" spans="1:13" ht="21.45" customHeight="1" x14ac:dyDescent="0.3">
      <c r="A59" s="14"/>
      <c r="B59" s="108">
        <v>8</v>
      </c>
      <c r="C59" s="70" t="s">
        <v>54</v>
      </c>
      <c r="D59" s="71" t="s">
        <v>25</v>
      </c>
      <c r="E59" s="82">
        <v>3</v>
      </c>
      <c r="F59" s="79">
        <v>0</v>
      </c>
      <c r="G59" s="96"/>
      <c r="H59" s="80">
        <f t="shared" si="8"/>
        <v>0</v>
      </c>
      <c r="I59" s="14"/>
    </row>
    <row r="60" spans="1:13" ht="21.45" customHeight="1" x14ac:dyDescent="0.3">
      <c r="A60" s="14"/>
      <c r="B60" s="108">
        <v>9</v>
      </c>
      <c r="C60" s="70" t="s">
        <v>89</v>
      </c>
      <c r="D60" s="71" t="s">
        <v>25</v>
      </c>
      <c r="E60" s="82">
        <v>3</v>
      </c>
      <c r="F60" s="79">
        <v>0</v>
      </c>
      <c r="G60" s="96"/>
      <c r="H60" s="80">
        <f t="shared" si="8"/>
        <v>0</v>
      </c>
      <c r="I60" s="14"/>
    </row>
    <row r="61" spans="1:13" ht="21.45" customHeight="1" x14ac:dyDescent="0.3">
      <c r="A61" s="14"/>
      <c r="B61" s="108">
        <v>10</v>
      </c>
      <c r="C61" s="70" t="s">
        <v>135</v>
      </c>
      <c r="D61" s="71" t="s">
        <v>25</v>
      </c>
      <c r="E61" s="82">
        <v>2</v>
      </c>
      <c r="F61" s="79">
        <v>0</v>
      </c>
      <c r="G61" s="96"/>
      <c r="H61" s="80">
        <f t="shared" ref="H61" si="10">SUM(E61*F61)</f>
        <v>0</v>
      </c>
      <c r="I61" s="14"/>
    </row>
    <row r="62" spans="1:13" ht="21.45" customHeight="1" x14ac:dyDescent="0.3">
      <c r="A62" s="14"/>
      <c r="B62" s="108">
        <v>11</v>
      </c>
      <c r="C62" s="70" t="s">
        <v>55</v>
      </c>
      <c r="D62" s="71" t="s">
        <v>25</v>
      </c>
      <c r="E62" s="82">
        <v>66</v>
      </c>
      <c r="F62" s="79">
        <v>0</v>
      </c>
      <c r="G62" s="96"/>
      <c r="H62" s="80">
        <f t="shared" si="8"/>
        <v>0</v>
      </c>
      <c r="I62" s="14"/>
    </row>
    <row r="63" spans="1:13" ht="21.45" customHeight="1" x14ac:dyDescent="0.3">
      <c r="A63" s="14"/>
      <c r="B63" s="108">
        <v>12</v>
      </c>
      <c r="C63" s="70" t="s">
        <v>56</v>
      </c>
      <c r="D63" s="71" t="s">
        <v>25</v>
      </c>
      <c r="E63" s="82">
        <v>5</v>
      </c>
      <c r="F63" s="79">
        <v>0</v>
      </c>
      <c r="G63" s="96"/>
      <c r="H63" s="80">
        <f t="shared" si="8"/>
        <v>0</v>
      </c>
      <c r="I63" s="14"/>
    </row>
    <row r="64" spans="1:13" ht="21.45" customHeight="1" x14ac:dyDescent="0.3">
      <c r="A64" s="14"/>
      <c r="B64" s="108">
        <v>13</v>
      </c>
      <c r="C64" s="70" t="s">
        <v>57</v>
      </c>
      <c r="D64" s="71" t="s">
        <v>25</v>
      </c>
      <c r="E64" s="82">
        <v>45</v>
      </c>
      <c r="F64" s="79">
        <v>0</v>
      </c>
      <c r="G64" s="96"/>
      <c r="H64" s="80">
        <f t="shared" si="8"/>
        <v>0</v>
      </c>
      <c r="I64" s="14"/>
    </row>
    <row r="65" spans="1:13" ht="21.45" customHeight="1" x14ac:dyDescent="0.3">
      <c r="A65" s="14"/>
      <c r="B65" s="108">
        <v>14</v>
      </c>
      <c r="C65" s="70" t="s">
        <v>29</v>
      </c>
      <c r="D65" s="71" t="s">
        <v>23</v>
      </c>
      <c r="E65" s="82">
        <v>1</v>
      </c>
      <c r="F65" s="79">
        <v>0</v>
      </c>
      <c r="G65" s="96"/>
      <c r="H65" s="80">
        <f t="shared" si="8"/>
        <v>0</v>
      </c>
      <c r="I65" s="14"/>
    </row>
    <row r="66" spans="1:13" ht="21.45" customHeight="1" x14ac:dyDescent="0.3">
      <c r="A66" s="14"/>
      <c r="B66" s="108">
        <v>15</v>
      </c>
      <c r="C66" s="70" t="s">
        <v>30</v>
      </c>
      <c r="D66" s="71" t="s">
        <v>21</v>
      </c>
      <c r="E66" s="82">
        <f>SUM(E52:E54)</f>
        <v>8090</v>
      </c>
      <c r="F66" s="79">
        <v>0</v>
      </c>
      <c r="G66" s="96"/>
      <c r="H66" s="80">
        <f t="shared" si="8"/>
        <v>0</v>
      </c>
      <c r="I66" s="14"/>
    </row>
    <row r="67" spans="1:13" ht="21.45" customHeight="1" x14ac:dyDescent="0.3">
      <c r="A67" s="14"/>
      <c r="B67" s="108">
        <v>16</v>
      </c>
      <c r="C67" s="70" t="s">
        <v>118</v>
      </c>
      <c r="D67" s="71" t="s">
        <v>25</v>
      </c>
      <c r="E67" s="82">
        <v>2</v>
      </c>
      <c r="F67" s="79">
        <v>0</v>
      </c>
      <c r="G67" s="96"/>
      <c r="H67" s="80">
        <f t="shared" si="8"/>
        <v>0</v>
      </c>
      <c r="I67" s="14"/>
    </row>
    <row r="68" spans="1:13" ht="21.45" customHeight="1" x14ac:dyDescent="0.3">
      <c r="A68" s="14"/>
      <c r="B68" s="108">
        <v>17</v>
      </c>
      <c r="C68" s="70" t="s">
        <v>58</v>
      </c>
      <c r="D68" s="71" t="s">
        <v>25</v>
      </c>
      <c r="E68" s="82">
        <f>SUM(E61+E62+E63+(E64*2))</f>
        <v>163</v>
      </c>
      <c r="F68" s="79">
        <v>0</v>
      </c>
      <c r="G68" s="96"/>
      <c r="H68" s="80">
        <f t="shared" si="8"/>
        <v>0</v>
      </c>
      <c r="I68" s="14"/>
    </row>
    <row r="69" spans="1:13" ht="10.65" customHeight="1" x14ac:dyDescent="0.3">
      <c r="A69" s="14"/>
      <c r="B69" s="63"/>
      <c r="C69" s="70"/>
      <c r="D69" s="71"/>
      <c r="E69" s="120"/>
      <c r="F69" s="72"/>
      <c r="G69" s="96"/>
      <c r="H69" s="92"/>
      <c r="I69" s="14"/>
    </row>
    <row r="70" spans="1:13" s="12" customFormat="1" ht="16.2" customHeight="1" x14ac:dyDescent="0.3">
      <c r="A70" s="31"/>
      <c r="B70" s="97"/>
      <c r="D70" s="97"/>
      <c r="E70" s="98"/>
      <c r="F70" s="99" t="s">
        <v>26</v>
      </c>
      <c r="G70" s="125"/>
      <c r="H70" s="100">
        <f>SUM(H52:H68)</f>
        <v>0</v>
      </c>
      <c r="I70" s="31"/>
    </row>
    <row r="71" spans="1:13" ht="10.65" customHeight="1" thickBot="1" x14ac:dyDescent="0.35">
      <c r="A71" s="14"/>
      <c r="B71" s="15"/>
      <c r="C71" s="47"/>
      <c r="D71" s="15"/>
      <c r="E71" s="41"/>
      <c r="F71" s="39"/>
      <c r="G71" s="38"/>
      <c r="H71" s="46"/>
      <c r="I71" s="14"/>
    </row>
    <row r="72" spans="1:13" s="12" customFormat="1" ht="16.2" customHeight="1" thickBot="1" x14ac:dyDescent="0.35">
      <c r="A72" s="31"/>
      <c r="B72" s="43" t="s">
        <v>45</v>
      </c>
      <c r="C72" s="33"/>
      <c r="D72" s="33"/>
      <c r="E72" s="48"/>
      <c r="F72" s="45"/>
      <c r="G72" s="49"/>
      <c r="H72" s="50"/>
      <c r="I72" s="31"/>
    </row>
    <row r="73" spans="1:13" ht="21.45" customHeight="1" x14ac:dyDescent="0.3">
      <c r="A73" s="14"/>
      <c r="B73" s="108">
        <v>1</v>
      </c>
      <c r="C73" s="109" t="s">
        <v>59</v>
      </c>
      <c r="D73" s="110" t="s">
        <v>31</v>
      </c>
      <c r="E73" s="120">
        <v>10.210000000000001</v>
      </c>
      <c r="F73" s="79">
        <v>0</v>
      </c>
      <c r="G73" s="116"/>
      <c r="H73" s="80">
        <f>SUM(E73*F73)</f>
        <v>0</v>
      </c>
      <c r="I73" s="14"/>
      <c r="K73" s="8"/>
      <c r="L73" s="8"/>
      <c r="M73" s="8"/>
    </row>
    <row r="74" spans="1:13" ht="21.45" customHeight="1" x14ac:dyDescent="0.3">
      <c r="A74" s="14"/>
      <c r="B74" s="108">
        <v>2</v>
      </c>
      <c r="C74" s="70" t="s">
        <v>80</v>
      </c>
      <c r="D74" s="71" t="s">
        <v>31</v>
      </c>
      <c r="E74" s="120">
        <v>10.39</v>
      </c>
      <c r="F74" s="79">
        <v>0</v>
      </c>
      <c r="G74" s="116"/>
      <c r="H74" s="80">
        <f t="shared" ref="H74:H80" si="11">SUM(E74*F74)</f>
        <v>0</v>
      </c>
      <c r="I74" s="14"/>
    </row>
    <row r="75" spans="1:13" ht="21.45" customHeight="1" x14ac:dyDescent="0.3">
      <c r="A75" s="14"/>
      <c r="B75" s="108">
        <v>3</v>
      </c>
      <c r="C75" s="70" t="s">
        <v>122</v>
      </c>
      <c r="D75" s="71" t="s">
        <v>32</v>
      </c>
      <c r="E75" s="121">
        <v>33295</v>
      </c>
      <c r="F75" s="79">
        <v>0</v>
      </c>
      <c r="G75" s="116"/>
      <c r="H75" s="80">
        <f t="shared" si="11"/>
        <v>0</v>
      </c>
      <c r="I75" s="14"/>
    </row>
    <row r="76" spans="1:13" ht="21.45" customHeight="1" x14ac:dyDescent="0.3">
      <c r="A76" s="14"/>
      <c r="B76" s="108">
        <v>4</v>
      </c>
      <c r="C76" s="70" t="s">
        <v>123</v>
      </c>
      <c r="D76" s="71" t="s">
        <v>32</v>
      </c>
      <c r="E76" s="121">
        <v>31860</v>
      </c>
      <c r="F76" s="79">
        <v>0</v>
      </c>
      <c r="G76" s="116"/>
      <c r="H76" s="80">
        <f t="shared" si="11"/>
        <v>0</v>
      </c>
      <c r="I76" s="14"/>
    </row>
    <row r="77" spans="1:13" ht="21.45" customHeight="1" x14ac:dyDescent="0.3">
      <c r="A77" s="14"/>
      <c r="B77" s="108">
        <v>5</v>
      </c>
      <c r="C77" t="s">
        <v>61</v>
      </c>
      <c r="D77" s="71" t="s">
        <v>32</v>
      </c>
      <c r="E77" s="121">
        <v>22610</v>
      </c>
      <c r="F77" s="79">
        <v>0</v>
      </c>
      <c r="G77" s="116"/>
      <c r="H77" s="80">
        <f t="shared" si="11"/>
        <v>0</v>
      </c>
      <c r="I77" s="14"/>
    </row>
    <row r="78" spans="1:13" ht="21.45" customHeight="1" x14ac:dyDescent="0.3">
      <c r="A78" s="14"/>
      <c r="B78" s="108">
        <v>6</v>
      </c>
      <c r="C78" t="s">
        <v>62</v>
      </c>
      <c r="D78" s="71" t="s">
        <v>32</v>
      </c>
      <c r="E78" s="121">
        <v>1155</v>
      </c>
      <c r="F78" s="79">
        <v>0</v>
      </c>
      <c r="G78" s="116"/>
      <c r="H78" s="80">
        <f t="shared" si="11"/>
        <v>0</v>
      </c>
      <c r="I78" s="14"/>
    </row>
    <row r="79" spans="1:13" ht="21.45" customHeight="1" x14ac:dyDescent="0.3">
      <c r="A79" s="14"/>
      <c r="B79" s="108">
        <v>7</v>
      </c>
      <c r="C79" t="s">
        <v>172</v>
      </c>
      <c r="D79" s="71" t="s">
        <v>32</v>
      </c>
      <c r="E79" s="121">
        <v>106595</v>
      </c>
      <c r="F79" s="79">
        <v>0</v>
      </c>
      <c r="G79" s="116"/>
      <c r="H79" s="80">
        <f t="shared" ref="H79" si="12">SUM(E79*F79)</f>
        <v>0</v>
      </c>
      <c r="I79" s="14"/>
    </row>
    <row r="80" spans="1:13" ht="21.45" customHeight="1" x14ac:dyDescent="0.3">
      <c r="A80" s="14"/>
      <c r="B80" s="108">
        <v>8</v>
      </c>
      <c r="C80" s="70" t="s">
        <v>24</v>
      </c>
      <c r="D80" s="71" t="s">
        <v>23</v>
      </c>
      <c r="E80" s="82">
        <v>1</v>
      </c>
      <c r="F80" s="122">
        <v>0</v>
      </c>
      <c r="G80" s="123"/>
      <c r="H80" s="80">
        <f t="shared" si="11"/>
        <v>0</v>
      </c>
      <c r="I80" s="14"/>
    </row>
    <row r="81" spans="1:11" ht="10.65" customHeight="1" x14ac:dyDescent="0.3">
      <c r="A81" s="14"/>
      <c r="B81" s="63"/>
      <c r="C81" s="70"/>
      <c r="D81" s="71"/>
      <c r="E81" s="129"/>
      <c r="F81" s="76"/>
      <c r="G81" s="116"/>
      <c r="H81" s="92"/>
      <c r="I81" s="14"/>
    </row>
    <row r="82" spans="1:11" s="12" customFormat="1" ht="16.2" customHeight="1" x14ac:dyDescent="0.3">
      <c r="A82" s="31"/>
      <c r="B82" s="97"/>
      <c r="D82" s="97"/>
      <c r="E82" s="98"/>
      <c r="F82" s="124" t="s">
        <v>26</v>
      </c>
      <c r="G82" s="125"/>
      <c r="H82" s="100">
        <f>SUM(H73:H80)</f>
        <v>0</v>
      </c>
      <c r="I82" s="31"/>
    </row>
    <row r="83" spans="1:11" ht="10.65" customHeight="1" thickBot="1" x14ac:dyDescent="0.35">
      <c r="A83" s="14"/>
      <c r="B83" s="15"/>
      <c r="C83" s="14"/>
      <c r="D83" s="15"/>
      <c r="E83" s="37"/>
      <c r="F83" s="51"/>
      <c r="G83" s="38"/>
      <c r="H83" s="39"/>
      <c r="I83" s="14"/>
    </row>
    <row r="84" spans="1:11" s="12" customFormat="1" ht="16.2" customHeight="1" thickBot="1" x14ac:dyDescent="0.35">
      <c r="A84" s="31"/>
      <c r="B84" s="43" t="s">
        <v>90</v>
      </c>
      <c r="C84" s="33"/>
      <c r="D84" s="33"/>
      <c r="E84" s="48"/>
      <c r="F84" s="45"/>
      <c r="G84" s="49"/>
      <c r="H84" s="50"/>
      <c r="I84" s="31"/>
    </row>
    <row r="85" spans="1:11" ht="21.45" customHeight="1" x14ac:dyDescent="0.3">
      <c r="A85" s="14"/>
      <c r="B85" s="108">
        <v>1</v>
      </c>
      <c r="C85" s="70" t="s">
        <v>60</v>
      </c>
      <c r="D85" s="71" t="s">
        <v>31</v>
      </c>
      <c r="E85" s="120">
        <v>37.26</v>
      </c>
      <c r="F85" s="79">
        <v>0</v>
      </c>
      <c r="G85" s="116"/>
      <c r="H85" s="80">
        <f>SUM(E85*F85)</f>
        <v>0</v>
      </c>
      <c r="I85" s="14"/>
    </row>
    <row r="86" spans="1:11" ht="21.45" customHeight="1" x14ac:dyDescent="0.3">
      <c r="A86" s="14"/>
      <c r="B86" s="108">
        <v>2</v>
      </c>
      <c r="C86" s="70" t="s">
        <v>40</v>
      </c>
      <c r="D86" s="71" t="s">
        <v>32</v>
      </c>
      <c r="E86" s="121">
        <v>93915</v>
      </c>
      <c r="F86" s="79">
        <v>0</v>
      </c>
      <c r="G86" s="116"/>
      <c r="H86" s="80">
        <f t="shared" ref="H86:H88" si="13">SUM(E86*F86)</f>
        <v>0</v>
      </c>
      <c r="I86" s="14"/>
    </row>
    <row r="87" spans="1:11" ht="21.45" customHeight="1" x14ac:dyDescent="0.3">
      <c r="A87" s="14"/>
      <c r="B87" s="108">
        <v>3</v>
      </c>
      <c r="C87" t="s">
        <v>41</v>
      </c>
      <c r="D87" s="71" t="s">
        <v>32</v>
      </c>
      <c r="E87" s="121">
        <v>223400</v>
      </c>
      <c r="F87" s="79">
        <v>0</v>
      </c>
      <c r="G87" s="116"/>
      <c r="H87" s="80">
        <f t="shared" si="13"/>
        <v>0</v>
      </c>
      <c r="I87" s="14"/>
    </row>
    <row r="88" spans="1:11" ht="21.45" customHeight="1" x14ac:dyDescent="0.3">
      <c r="A88" s="14"/>
      <c r="B88" s="108">
        <v>4</v>
      </c>
      <c r="C88" s="70" t="s">
        <v>91</v>
      </c>
      <c r="D88" s="71" t="s">
        <v>136</v>
      </c>
      <c r="E88" s="82">
        <v>19515</v>
      </c>
      <c r="F88" s="122">
        <v>0</v>
      </c>
      <c r="G88" s="123"/>
      <c r="H88" s="80">
        <f t="shared" si="13"/>
        <v>0</v>
      </c>
      <c r="I88" s="14"/>
    </row>
    <row r="89" spans="1:11" ht="10.65" customHeight="1" x14ac:dyDescent="0.3">
      <c r="A89" s="14"/>
      <c r="B89" s="15"/>
      <c r="C89" s="36"/>
      <c r="D89" s="37"/>
      <c r="E89" s="52"/>
      <c r="F89" s="40"/>
      <c r="G89" s="51"/>
      <c r="H89" s="46"/>
      <c r="I89" s="14"/>
    </row>
    <row r="90" spans="1:11" s="12" customFormat="1" ht="16.2" customHeight="1" x14ac:dyDescent="0.3">
      <c r="A90" s="31"/>
      <c r="B90" s="97"/>
      <c r="D90" s="97"/>
      <c r="E90" s="98"/>
      <c r="F90" s="124" t="s">
        <v>26</v>
      </c>
      <c r="G90" s="125"/>
      <c r="H90" s="100">
        <f>SUM(H85:H88)</f>
        <v>0</v>
      </c>
      <c r="I90" s="31"/>
    </row>
    <row r="91" spans="1:11" ht="10.65" customHeight="1" thickBot="1" x14ac:dyDescent="0.35">
      <c r="A91" s="14"/>
      <c r="B91" s="15"/>
      <c r="C91" s="47"/>
      <c r="D91" s="15"/>
      <c r="E91" s="41"/>
      <c r="F91" s="40"/>
      <c r="G91" s="38"/>
      <c r="H91" s="39"/>
      <c r="I91" s="14"/>
    </row>
    <row r="92" spans="1:11" s="12" customFormat="1" ht="16.2" customHeight="1" thickBot="1" x14ac:dyDescent="0.35">
      <c r="A92" s="31"/>
      <c r="B92" s="43" t="s">
        <v>33</v>
      </c>
      <c r="C92" s="33"/>
      <c r="D92" s="33"/>
      <c r="E92" s="48"/>
      <c r="F92" s="50"/>
      <c r="G92" s="49"/>
      <c r="H92" s="45"/>
      <c r="I92" s="31"/>
    </row>
    <row r="93" spans="1:11" ht="21.45" customHeight="1" x14ac:dyDescent="0.3">
      <c r="A93" s="14"/>
      <c r="B93" s="108">
        <v>1</v>
      </c>
      <c r="C93" s="109" t="s">
        <v>137</v>
      </c>
      <c r="D93" s="110" t="s">
        <v>19</v>
      </c>
      <c r="E93" s="111">
        <v>3990</v>
      </c>
      <c r="F93" s="79">
        <v>0</v>
      </c>
      <c r="G93" s="112"/>
      <c r="H93" s="80">
        <f>SUM(E93*F93)</f>
        <v>0</v>
      </c>
      <c r="I93" s="14"/>
      <c r="J93">
        <f>1875.6+1632.54+480.65+818.34</f>
        <v>4807.13</v>
      </c>
    </row>
    <row r="94" spans="1:11" ht="21.45" customHeight="1" x14ac:dyDescent="0.3">
      <c r="A94" s="14"/>
      <c r="B94" s="108">
        <v>2</v>
      </c>
      <c r="C94" s="113" t="s">
        <v>63</v>
      </c>
      <c r="D94" s="114" t="s">
        <v>19</v>
      </c>
      <c r="E94" s="115">
        <v>5500</v>
      </c>
      <c r="F94" s="79">
        <v>0</v>
      </c>
      <c r="G94" s="116"/>
      <c r="H94" s="80">
        <f t="shared" ref="H94:H102" si="14">SUM(E94*F94)</f>
        <v>0</v>
      </c>
      <c r="I94" s="14"/>
      <c r="J94">
        <f>567.8+1524.44+2346.57+642.14+420.83+37.33</f>
        <v>5539.11</v>
      </c>
    </row>
    <row r="95" spans="1:11" ht="21.45" customHeight="1" x14ac:dyDescent="0.3">
      <c r="A95" s="14"/>
      <c r="B95" s="108">
        <v>3</v>
      </c>
      <c r="C95" s="113" t="s">
        <v>65</v>
      </c>
      <c r="D95" s="114" t="s">
        <v>19</v>
      </c>
      <c r="E95" s="115">
        <v>253</v>
      </c>
      <c r="F95" s="79">
        <v>0</v>
      </c>
      <c r="G95" s="116"/>
      <c r="H95" s="80">
        <f t="shared" si="14"/>
        <v>0</v>
      </c>
      <c r="I95" s="14"/>
      <c r="J95">
        <f>152.45+50.23+28.88</f>
        <v>231.55999999999997</v>
      </c>
    </row>
    <row r="96" spans="1:11" ht="21.45" customHeight="1" x14ac:dyDescent="0.3">
      <c r="A96" s="14"/>
      <c r="B96" s="108">
        <v>4</v>
      </c>
      <c r="C96" s="113" t="s">
        <v>66</v>
      </c>
      <c r="D96" s="114" t="s">
        <v>21</v>
      </c>
      <c r="E96" s="117">
        <v>303.43</v>
      </c>
      <c r="F96" s="79">
        <v>0</v>
      </c>
      <c r="G96" s="116"/>
      <c r="H96" s="80">
        <f t="shared" si="14"/>
        <v>0</v>
      </c>
      <c r="I96" s="14"/>
      <c r="J96">
        <f>37.17+31.19+146.1+88.97</f>
        <v>303.42999999999995</v>
      </c>
      <c r="K96">
        <f>37.17+31.19+114.93+31.17+55.77+33.2</f>
        <v>303.43</v>
      </c>
    </row>
    <row r="97" spans="1:12" ht="21.45" customHeight="1" x14ac:dyDescent="0.3">
      <c r="A97" s="14"/>
      <c r="B97" s="108">
        <v>5</v>
      </c>
      <c r="C97" s="113" t="s">
        <v>35</v>
      </c>
      <c r="D97" s="114" t="s">
        <v>21</v>
      </c>
      <c r="E97" s="117">
        <v>764.65</v>
      </c>
      <c r="F97" s="79">
        <v>0</v>
      </c>
      <c r="G97" s="116"/>
      <c r="H97" s="80">
        <f t="shared" si="14"/>
        <v>0</v>
      </c>
      <c r="I97" s="14"/>
      <c r="J97">
        <f>232.01+37.17+397.73+66.52+31.22</f>
        <v>764.65000000000009</v>
      </c>
    </row>
    <row r="98" spans="1:12" ht="21.45" customHeight="1" x14ac:dyDescent="0.3">
      <c r="A98" s="14"/>
      <c r="B98" s="108">
        <v>6</v>
      </c>
      <c r="C98" s="113" t="s">
        <v>110</v>
      </c>
      <c r="D98" s="114" t="s">
        <v>21</v>
      </c>
      <c r="E98" s="117">
        <v>31.17</v>
      </c>
      <c r="F98" s="79">
        <v>0</v>
      </c>
      <c r="G98" s="116"/>
      <c r="H98" s="80">
        <f t="shared" si="14"/>
        <v>0</v>
      </c>
      <c r="I98" s="14"/>
      <c r="J98">
        <f>31.17</f>
        <v>31.17</v>
      </c>
    </row>
    <row r="99" spans="1:12" ht="21.45" customHeight="1" x14ac:dyDescent="0.3">
      <c r="A99" s="14"/>
      <c r="B99" s="108">
        <v>7</v>
      </c>
      <c r="C99" s="113" t="s">
        <v>43</v>
      </c>
      <c r="D99" s="114" t="s">
        <v>21</v>
      </c>
      <c r="E99" s="117">
        <v>1047.29</v>
      </c>
      <c r="F99" s="79">
        <v>0</v>
      </c>
      <c r="G99" s="116"/>
      <c r="H99" s="80">
        <f t="shared" si="14"/>
        <v>0</v>
      </c>
      <c r="I99" s="14"/>
      <c r="J99">
        <f>151.71+25.73+58.09+281.98+244.56+285.19</f>
        <v>1047.26</v>
      </c>
    </row>
    <row r="100" spans="1:12" ht="21.45" customHeight="1" x14ac:dyDescent="0.3">
      <c r="A100" s="14"/>
      <c r="B100" s="108">
        <v>8</v>
      </c>
      <c r="C100" s="113" t="s">
        <v>111</v>
      </c>
      <c r="D100" s="114" t="s">
        <v>21</v>
      </c>
      <c r="E100" s="117">
        <v>32.78</v>
      </c>
      <c r="F100" s="79">
        <v>0</v>
      </c>
      <c r="G100" s="116"/>
      <c r="H100" s="80">
        <f t="shared" si="14"/>
        <v>0</v>
      </c>
      <c r="I100" s="14"/>
      <c r="J100">
        <f>32.78</f>
        <v>32.78</v>
      </c>
    </row>
    <row r="101" spans="1:12" ht="21.45" customHeight="1" x14ac:dyDescent="0.3">
      <c r="A101" s="14"/>
      <c r="B101" s="108">
        <v>9</v>
      </c>
      <c r="C101" s="113" t="s">
        <v>112</v>
      </c>
      <c r="D101" s="114" t="s">
        <v>21</v>
      </c>
      <c r="E101" s="117">
        <v>193.19</v>
      </c>
      <c r="F101" s="79">
        <v>0</v>
      </c>
      <c r="G101" s="116"/>
      <c r="H101" s="80">
        <f t="shared" si="14"/>
        <v>0</v>
      </c>
      <c r="I101" s="14"/>
      <c r="J101">
        <f>193.19</f>
        <v>193.19</v>
      </c>
    </row>
    <row r="102" spans="1:12" ht="21.45" customHeight="1" x14ac:dyDescent="0.3">
      <c r="A102" s="14"/>
      <c r="B102" s="108">
        <v>10</v>
      </c>
      <c r="C102" s="113" t="s">
        <v>124</v>
      </c>
      <c r="D102" s="114" t="s">
        <v>21</v>
      </c>
      <c r="E102" s="117">
        <v>112.02</v>
      </c>
      <c r="F102" s="79">
        <v>0</v>
      </c>
      <c r="G102" s="116"/>
      <c r="H102" s="80">
        <f t="shared" si="14"/>
        <v>0</v>
      </c>
      <c r="I102" s="14"/>
      <c r="J102">
        <f>112.02</f>
        <v>112.02</v>
      </c>
    </row>
    <row r="103" spans="1:12" ht="21.45" customHeight="1" x14ac:dyDescent="0.3">
      <c r="A103" s="14"/>
      <c r="B103" s="108">
        <v>11</v>
      </c>
      <c r="C103" s="113" t="s">
        <v>34</v>
      </c>
      <c r="D103" s="114"/>
      <c r="E103" s="117"/>
      <c r="F103" s="76"/>
      <c r="G103" s="116"/>
      <c r="H103" s="72"/>
      <c r="I103" s="14"/>
    </row>
    <row r="104" spans="1:12" ht="21.45" customHeight="1" x14ac:dyDescent="0.3">
      <c r="A104" s="14"/>
      <c r="B104" s="108"/>
      <c r="C104" s="118" t="s">
        <v>113</v>
      </c>
      <c r="D104" s="114" t="s">
        <v>25</v>
      </c>
      <c r="E104" s="115">
        <v>7</v>
      </c>
      <c r="F104" s="79">
        <v>0</v>
      </c>
      <c r="G104" s="116"/>
      <c r="H104" s="80">
        <f t="shared" ref="H104:H120" si="15">SUM(E104*F104)</f>
        <v>0</v>
      </c>
      <c r="I104" s="14"/>
      <c r="J104">
        <f>10.71+8.42+8.54+8.29+8.2+8.16+8.06</f>
        <v>60.379999999999995</v>
      </c>
    </row>
    <row r="105" spans="1:12" ht="21.45" customHeight="1" x14ac:dyDescent="0.3">
      <c r="A105" s="14"/>
      <c r="B105" s="108"/>
      <c r="C105" s="118" t="s">
        <v>125</v>
      </c>
      <c r="D105" s="114" t="s">
        <v>25</v>
      </c>
      <c r="E105" s="115">
        <v>9</v>
      </c>
      <c r="F105" s="79">
        <v>0</v>
      </c>
      <c r="G105" s="116"/>
      <c r="H105" s="80">
        <f t="shared" si="15"/>
        <v>0</v>
      </c>
      <c r="I105" s="14"/>
      <c r="J105">
        <f>10.2+11.93+9.25+12.47+10.22+9.38+9.04+8.8+8.35</f>
        <v>89.64</v>
      </c>
    </row>
    <row r="106" spans="1:12" ht="21.45" customHeight="1" x14ac:dyDescent="0.3">
      <c r="A106" s="14"/>
      <c r="B106" s="108"/>
      <c r="C106" s="118" t="s">
        <v>126</v>
      </c>
      <c r="D106" s="114" t="s">
        <v>25</v>
      </c>
      <c r="E106" s="115">
        <v>1</v>
      </c>
      <c r="F106" s="79">
        <v>0</v>
      </c>
      <c r="G106" s="116"/>
      <c r="H106" s="80">
        <f t="shared" si="15"/>
        <v>0</v>
      </c>
      <c r="I106" s="14"/>
      <c r="J106">
        <f>10.68</f>
        <v>10.68</v>
      </c>
    </row>
    <row r="107" spans="1:12" ht="21.45" customHeight="1" x14ac:dyDescent="0.3">
      <c r="A107" s="14"/>
      <c r="B107" s="108"/>
      <c r="C107" s="118" t="s">
        <v>127</v>
      </c>
      <c r="D107" s="114" t="s">
        <v>25</v>
      </c>
      <c r="E107" s="115">
        <v>1</v>
      </c>
      <c r="F107" s="79">
        <v>0</v>
      </c>
      <c r="G107" s="116"/>
      <c r="H107" s="80">
        <f t="shared" si="15"/>
        <v>0</v>
      </c>
      <c r="I107" s="14"/>
      <c r="J107">
        <f>11.67</f>
        <v>11.67</v>
      </c>
    </row>
    <row r="108" spans="1:12" ht="21.45" customHeight="1" x14ac:dyDescent="0.3">
      <c r="A108" s="14"/>
      <c r="B108" s="108"/>
      <c r="C108" s="118" t="s">
        <v>128</v>
      </c>
      <c r="D108" s="114" t="s">
        <v>25</v>
      </c>
      <c r="E108" s="115">
        <v>1</v>
      </c>
      <c r="F108" s="79">
        <v>0</v>
      </c>
      <c r="G108" s="116"/>
      <c r="H108" s="80">
        <f t="shared" si="15"/>
        <v>0</v>
      </c>
      <c r="I108" s="14"/>
      <c r="J108">
        <f>0.46</f>
        <v>0.46</v>
      </c>
    </row>
    <row r="109" spans="1:12" ht="21.45" customHeight="1" x14ac:dyDescent="0.3">
      <c r="A109" s="14"/>
      <c r="B109" s="108"/>
      <c r="C109" s="118" t="s">
        <v>129</v>
      </c>
      <c r="D109" s="114" t="s">
        <v>32</v>
      </c>
      <c r="E109" s="115">
        <v>21</v>
      </c>
      <c r="F109" s="79">
        <v>0</v>
      </c>
      <c r="G109" s="116"/>
      <c r="H109" s="80">
        <f t="shared" si="15"/>
        <v>0</v>
      </c>
      <c r="I109" s="14"/>
      <c r="J109">
        <f>7.07+13.53</f>
        <v>20.6</v>
      </c>
    </row>
    <row r="110" spans="1:12" ht="21.45" customHeight="1" x14ac:dyDescent="0.3">
      <c r="A110" s="14"/>
      <c r="B110" s="108"/>
      <c r="C110" s="118" t="s">
        <v>138</v>
      </c>
      <c r="D110" s="114" t="s">
        <v>32</v>
      </c>
      <c r="E110" s="119">
        <v>2.7</v>
      </c>
      <c r="F110" s="79">
        <v>0</v>
      </c>
      <c r="G110" s="116"/>
      <c r="H110" s="80">
        <f t="shared" si="15"/>
        <v>0</v>
      </c>
      <c r="I110" s="14"/>
      <c r="J110">
        <f>2.22+0.5</f>
        <v>2.72</v>
      </c>
    </row>
    <row r="111" spans="1:12" ht="21.45" customHeight="1" x14ac:dyDescent="0.3">
      <c r="A111" s="14"/>
      <c r="B111" s="108">
        <v>12</v>
      </c>
      <c r="C111" s="113" t="s">
        <v>67</v>
      </c>
      <c r="D111" s="114" t="s">
        <v>19</v>
      </c>
      <c r="E111" s="115">
        <v>500</v>
      </c>
      <c r="F111" s="79">
        <v>0</v>
      </c>
      <c r="G111" s="116"/>
      <c r="H111" s="80">
        <f t="shared" si="15"/>
        <v>0</v>
      </c>
      <c r="I111" s="14"/>
      <c r="J111">
        <f>24.07+417.75+57.74</f>
        <v>499.56</v>
      </c>
      <c r="L111" t="s">
        <v>82</v>
      </c>
    </row>
    <row r="112" spans="1:12" ht="21.45" customHeight="1" x14ac:dyDescent="0.3">
      <c r="A112" s="14"/>
      <c r="B112" s="108">
        <v>13</v>
      </c>
      <c r="C112" s="113" t="s">
        <v>42</v>
      </c>
      <c r="D112" s="114" t="s">
        <v>25</v>
      </c>
      <c r="E112" s="115">
        <v>2</v>
      </c>
      <c r="F112" s="79">
        <v>0</v>
      </c>
      <c r="G112" s="116"/>
      <c r="H112" s="80">
        <f t="shared" si="15"/>
        <v>0</v>
      </c>
      <c r="I112" s="14"/>
      <c r="J112">
        <f>1</f>
        <v>1</v>
      </c>
    </row>
    <row r="113" spans="1:54" ht="21.45" customHeight="1" x14ac:dyDescent="0.3">
      <c r="A113" s="14"/>
      <c r="B113" s="108">
        <v>14</v>
      </c>
      <c r="C113" s="113" t="s">
        <v>114</v>
      </c>
      <c r="D113" s="114" t="s">
        <v>25</v>
      </c>
      <c r="E113" s="115">
        <v>5</v>
      </c>
      <c r="F113" s="79">
        <v>0</v>
      </c>
      <c r="G113" s="116"/>
      <c r="H113" s="80">
        <f t="shared" si="15"/>
        <v>0</v>
      </c>
      <c r="I113" s="14"/>
      <c r="J113">
        <f>1+1+3</f>
        <v>5</v>
      </c>
      <c r="L113" t="s">
        <v>119</v>
      </c>
    </row>
    <row r="114" spans="1:54" ht="21.45" customHeight="1" x14ac:dyDescent="0.3">
      <c r="A114" s="14"/>
      <c r="B114" s="108">
        <v>15</v>
      </c>
      <c r="C114" s="113" t="s">
        <v>115</v>
      </c>
      <c r="D114" s="114" t="s">
        <v>25</v>
      </c>
      <c r="E114" s="115">
        <v>1</v>
      </c>
      <c r="F114" s="79">
        <v>0</v>
      </c>
      <c r="G114" s="116"/>
      <c r="H114" s="80">
        <f t="shared" si="15"/>
        <v>0</v>
      </c>
      <c r="I114" s="14"/>
      <c r="J114">
        <f>1</f>
        <v>1</v>
      </c>
    </row>
    <row r="115" spans="1:54" ht="21.45" customHeight="1" x14ac:dyDescent="0.3">
      <c r="A115" s="14"/>
      <c r="B115" s="108">
        <v>16</v>
      </c>
      <c r="C115" s="113" t="s">
        <v>139</v>
      </c>
      <c r="D115" s="114" t="s">
        <v>19</v>
      </c>
      <c r="E115" s="115">
        <v>91</v>
      </c>
      <c r="F115" s="79">
        <v>0</v>
      </c>
      <c r="G115" s="116"/>
      <c r="H115" s="80">
        <f t="shared" si="15"/>
        <v>0</v>
      </c>
      <c r="I115" s="14"/>
    </row>
    <row r="116" spans="1:54" ht="21.45" customHeight="1" x14ac:dyDescent="0.3">
      <c r="A116" s="14"/>
      <c r="B116" s="108">
        <v>17</v>
      </c>
      <c r="C116" s="113" t="s">
        <v>140</v>
      </c>
      <c r="D116" s="114" t="s">
        <v>23</v>
      </c>
      <c r="E116" s="115">
        <v>1</v>
      </c>
      <c r="F116" s="79">
        <v>0</v>
      </c>
      <c r="G116" s="116"/>
      <c r="H116" s="80">
        <f t="shared" si="15"/>
        <v>0</v>
      </c>
      <c r="I116" s="14"/>
    </row>
    <row r="117" spans="1:54" ht="21.45" customHeight="1" x14ac:dyDescent="0.3">
      <c r="A117" s="14"/>
      <c r="B117" s="108">
        <v>18</v>
      </c>
      <c r="C117" s="113" t="s">
        <v>141</v>
      </c>
      <c r="D117" s="114" t="s">
        <v>25</v>
      </c>
      <c r="E117" s="115">
        <v>2</v>
      </c>
      <c r="F117" s="79">
        <v>0</v>
      </c>
      <c r="G117" s="116"/>
      <c r="H117" s="80">
        <f t="shared" si="15"/>
        <v>0</v>
      </c>
      <c r="I117" s="14"/>
    </row>
    <row r="118" spans="1:54" ht="21.45" customHeight="1" x14ac:dyDescent="0.3">
      <c r="A118" s="14"/>
      <c r="B118" s="108">
        <v>19</v>
      </c>
      <c r="C118" s="113" t="s">
        <v>30</v>
      </c>
      <c r="D118" s="114" t="s">
        <v>21</v>
      </c>
      <c r="E118" s="117">
        <v>2484.5300000000002</v>
      </c>
      <c r="F118" s="79">
        <v>0</v>
      </c>
      <c r="G118" s="116"/>
      <c r="H118" s="80">
        <f t="shared" si="15"/>
        <v>0</v>
      </c>
      <c r="I118" s="14"/>
      <c r="J118" s="6">
        <f>SUM(E96:E102)</f>
        <v>2484.5300000000002</v>
      </c>
    </row>
    <row r="119" spans="1:54" ht="21.45" customHeight="1" x14ac:dyDescent="0.3">
      <c r="A119" s="14"/>
      <c r="B119" s="108">
        <v>20</v>
      </c>
      <c r="C119" s="113" t="s">
        <v>142</v>
      </c>
      <c r="D119" s="114" t="s">
        <v>19</v>
      </c>
      <c r="E119" s="115">
        <v>22540</v>
      </c>
      <c r="F119" s="79">
        <v>0</v>
      </c>
      <c r="G119" s="116"/>
      <c r="H119" s="80">
        <f t="shared" si="15"/>
        <v>0</v>
      </c>
      <c r="I119" s="14"/>
      <c r="J119" s="6"/>
    </row>
    <row r="120" spans="1:54" ht="21.45" customHeight="1" x14ac:dyDescent="0.3">
      <c r="A120" s="14"/>
      <c r="B120" s="108">
        <v>16</v>
      </c>
      <c r="C120" s="113" t="s">
        <v>174</v>
      </c>
      <c r="D120" s="114" t="s">
        <v>23</v>
      </c>
      <c r="E120" s="115">
        <v>1</v>
      </c>
      <c r="F120" s="79">
        <v>0</v>
      </c>
      <c r="G120" s="116"/>
      <c r="H120" s="80">
        <f t="shared" si="15"/>
        <v>0</v>
      </c>
      <c r="I120" s="14"/>
      <c r="J120">
        <f>1</f>
        <v>1</v>
      </c>
    </row>
    <row r="121" spans="1:54" ht="24" customHeight="1" x14ac:dyDescent="0.3">
      <c r="A121" s="14"/>
      <c r="B121" s="108"/>
      <c r="C121" s="153" t="s">
        <v>175</v>
      </c>
      <c r="D121" s="114"/>
      <c r="E121" s="115"/>
      <c r="F121" s="76"/>
      <c r="G121" s="116"/>
      <c r="H121" s="72"/>
      <c r="I121" s="14"/>
    </row>
    <row r="122" spans="1:54" ht="18.600000000000001" customHeight="1" x14ac:dyDescent="0.3">
      <c r="A122" s="14"/>
      <c r="B122" s="108"/>
      <c r="C122" s="153"/>
      <c r="D122" s="114"/>
      <c r="E122" s="115"/>
      <c r="F122" s="124" t="s">
        <v>26</v>
      </c>
      <c r="G122" s="125"/>
      <c r="H122" s="100">
        <f>SUM(H93:H120)</f>
        <v>0</v>
      </c>
      <c r="I122" s="14"/>
    </row>
    <row r="123" spans="1:54" ht="10.65" customHeight="1" thickBot="1" x14ac:dyDescent="0.35">
      <c r="A123" s="14"/>
      <c r="B123" s="15"/>
      <c r="C123" s="47"/>
      <c r="D123" s="15"/>
      <c r="E123" s="41"/>
      <c r="F123" s="40"/>
      <c r="G123" s="38"/>
      <c r="H123" s="39"/>
      <c r="I123" s="14"/>
    </row>
    <row r="124" spans="1:54" s="12" customFormat="1" ht="16.2" customHeight="1" thickBot="1" x14ac:dyDescent="0.35">
      <c r="A124" s="53"/>
      <c r="B124" s="54" t="s">
        <v>48</v>
      </c>
      <c r="C124" s="54"/>
      <c r="D124" s="55"/>
      <c r="E124" s="56"/>
      <c r="F124" s="57"/>
      <c r="G124" s="58"/>
      <c r="H124" s="59"/>
      <c r="I124" s="31"/>
      <c r="J124" s="12" t="s">
        <v>156</v>
      </c>
    </row>
    <row r="125" spans="1:54" ht="21.45" customHeight="1" x14ac:dyDescent="0.3">
      <c r="A125" s="60"/>
      <c r="B125" s="101">
        <v>1</v>
      </c>
      <c r="C125" s="102" t="s">
        <v>68</v>
      </c>
      <c r="D125" s="103" t="s">
        <v>36</v>
      </c>
      <c r="E125" s="104">
        <v>7675</v>
      </c>
      <c r="F125" s="90">
        <v>0</v>
      </c>
      <c r="G125" s="105"/>
      <c r="H125" s="91">
        <f t="shared" ref="H125:H136" si="16">SUM(E125*F125)</f>
        <v>0</v>
      </c>
      <c r="I125" s="14"/>
      <c r="J125" s="10">
        <f>SUM(K125:DJ125)</f>
        <v>7675</v>
      </c>
      <c r="K125">
        <v>200</v>
      </c>
      <c r="L125">
        <v>90</v>
      </c>
      <c r="M125">
        <v>120</v>
      </c>
      <c r="N125">
        <v>215</v>
      </c>
      <c r="O125">
        <v>110</v>
      </c>
      <c r="P125">
        <v>190</v>
      </c>
      <c r="Q125">
        <v>160</v>
      </c>
      <c r="R125">
        <v>130</v>
      </c>
      <c r="S125">
        <v>125</v>
      </c>
      <c r="T125">
        <v>120</v>
      </c>
      <c r="U125">
        <v>120</v>
      </c>
      <c r="V125">
        <v>125</v>
      </c>
      <c r="W125">
        <v>135</v>
      </c>
      <c r="X125">
        <v>200</v>
      </c>
      <c r="Y125">
        <v>200</v>
      </c>
      <c r="Z125">
        <v>330</v>
      </c>
      <c r="AA125">
        <v>275</v>
      </c>
      <c r="AB125">
        <v>140</v>
      </c>
      <c r="AC125">
        <v>205</v>
      </c>
      <c r="AD125">
        <v>140</v>
      </c>
      <c r="AE125">
        <v>275</v>
      </c>
      <c r="AF125">
        <v>180</v>
      </c>
      <c r="AG125">
        <v>140</v>
      </c>
      <c r="AH125">
        <v>395</v>
      </c>
      <c r="AI125">
        <v>140</v>
      </c>
      <c r="AJ125">
        <v>250</v>
      </c>
      <c r="AK125">
        <v>140</v>
      </c>
      <c r="AL125">
        <v>140</v>
      </c>
      <c r="AM125">
        <v>140</v>
      </c>
      <c r="AN125">
        <v>210</v>
      </c>
      <c r="AO125">
        <v>140</v>
      </c>
      <c r="AP125">
        <v>140</v>
      </c>
      <c r="AQ125">
        <v>260</v>
      </c>
      <c r="AR125">
        <v>250</v>
      </c>
      <c r="AS125">
        <v>155</v>
      </c>
      <c r="AT125" s="11">
        <v>85</v>
      </c>
      <c r="AU125">
        <v>200</v>
      </c>
      <c r="AV125">
        <v>260</v>
      </c>
      <c r="AW125">
        <v>150</v>
      </c>
      <c r="AX125">
        <v>185</v>
      </c>
      <c r="AY125">
        <v>50</v>
      </c>
      <c r="AZ125">
        <v>130</v>
      </c>
      <c r="BA125">
        <v>100</v>
      </c>
      <c r="BB125">
        <v>230</v>
      </c>
    </row>
    <row r="126" spans="1:54" ht="21.45" customHeight="1" x14ac:dyDescent="0.3">
      <c r="A126" s="60"/>
      <c r="B126" s="101">
        <v>2</v>
      </c>
      <c r="C126" s="102" t="s">
        <v>120</v>
      </c>
      <c r="D126" s="103" t="s">
        <v>36</v>
      </c>
      <c r="E126" s="104">
        <v>200</v>
      </c>
      <c r="F126" s="90">
        <v>0</v>
      </c>
      <c r="G126" s="105"/>
      <c r="H126" s="91">
        <f t="shared" ref="H126:H127" si="17">SUM(E126*F126)</f>
        <v>0</v>
      </c>
      <c r="I126" s="14"/>
      <c r="J126" s="10">
        <f t="shared" ref="J126:J137" si="18">SUM(K126:DJ126)</f>
        <v>200</v>
      </c>
      <c r="K126">
        <v>200</v>
      </c>
    </row>
    <row r="127" spans="1:54" ht="21.45" customHeight="1" x14ac:dyDescent="0.3">
      <c r="A127" s="60"/>
      <c r="B127" s="101">
        <f t="shared" ref="B127:B128" si="19">B126+1</f>
        <v>3</v>
      </c>
      <c r="C127" s="102" t="s">
        <v>121</v>
      </c>
      <c r="D127" s="103" t="s">
        <v>36</v>
      </c>
      <c r="E127" s="104">
        <v>915</v>
      </c>
      <c r="F127" s="90">
        <v>0</v>
      </c>
      <c r="G127" s="105"/>
      <c r="H127" s="91">
        <f t="shared" si="17"/>
        <v>0</v>
      </c>
      <c r="I127" s="14"/>
      <c r="J127" s="10">
        <f t="shared" si="18"/>
        <v>865</v>
      </c>
      <c r="K127">
        <v>240</v>
      </c>
      <c r="L127">
        <v>335</v>
      </c>
      <c r="M127">
        <v>290</v>
      </c>
    </row>
    <row r="128" spans="1:54" ht="21.45" customHeight="1" x14ac:dyDescent="0.3">
      <c r="A128" s="60"/>
      <c r="B128" s="101">
        <f t="shared" si="19"/>
        <v>4</v>
      </c>
      <c r="C128" s="102" t="s">
        <v>157</v>
      </c>
      <c r="D128" s="103" t="s">
        <v>36</v>
      </c>
      <c r="E128" s="104">
        <v>50</v>
      </c>
      <c r="F128" s="90">
        <v>0</v>
      </c>
      <c r="G128" s="105"/>
      <c r="H128" s="91">
        <f t="shared" ref="H128" si="20">SUM(E128*F128)</f>
        <v>0</v>
      </c>
      <c r="I128" s="14"/>
      <c r="J128" s="10">
        <f t="shared" si="18"/>
        <v>20</v>
      </c>
      <c r="K128">
        <v>10</v>
      </c>
      <c r="L128">
        <v>10</v>
      </c>
    </row>
    <row r="129" spans="1:114" ht="21.45" customHeight="1" x14ac:dyDescent="0.3">
      <c r="A129" s="60"/>
      <c r="B129" s="101">
        <v>5</v>
      </c>
      <c r="C129" s="102" t="s">
        <v>116</v>
      </c>
      <c r="D129" s="103" t="s">
        <v>36</v>
      </c>
      <c r="E129" s="104">
        <v>1560</v>
      </c>
      <c r="F129" s="90">
        <v>0</v>
      </c>
      <c r="G129" s="105"/>
      <c r="H129" s="91">
        <f t="shared" si="16"/>
        <v>0</v>
      </c>
      <c r="I129" s="14"/>
      <c r="J129" s="10">
        <f t="shared" si="18"/>
        <v>1560</v>
      </c>
      <c r="K129">
        <v>310</v>
      </c>
      <c r="L129">
        <v>355</v>
      </c>
      <c r="M129">
        <v>405</v>
      </c>
      <c r="N129">
        <v>405</v>
      </c>
      <c r="O129">
        <v>85</v>
      </c>
    </row>
    <row r="130" spans="1:114" ht="21.45" customHeight="1" x14ac:dyDescent="0.3">
      <c r="A130" s="60"/>
      <c r="B130" s="101">
        <v>6</v>
      </c>
      <c r="C130" s="102" t="s">
        <v>97</v>
      </c>
      <c r="D130" s="103" t="s">
        <v>36</v>
      </c>
      <c r="E130" s="104">
        <v>4905</v>
      </c>
      <c r="F130" s="90">
        <v>0</v>
      </c>
      <c r="G130" s="105"/>
      <c r="H130" s="91">
        <f t="shared" si="16"/>
        <v>0</v>
      </c>
      <c r="I130" s="14"/>
      <c r="J130" s="10">
        <f t="shared" si="18"/>
        <v>4905</v>
      </c>
      <c r="K130">
        <v>65</v>
      </c>
      <c r="L130">
        <v>50</v>
      </c>
      <c r="M130">
        <v>55</v>
      </c>
      <c r="N130">
        <v>55</v>
      </c>
      <c r="O130">
        <v>80</v>
      </c>
      <c r="P130">
        <v>55</v>
      </c>
      <c r="Q130">
        <v>60</v>
      </c>
      <c r="R130">
        <v>70</v>
      </c>
      <c r="S130">
        <v>70</v>
      </c>
      <c r="T130">
        <v>55</v>
      </c>
      <c r="U130">
        <v>75</v>
      </c>
      <c r="V130">
        <v>70</v>
      </c>
      <c r="W130">
        <v>70</v>
      </c>
      <c r="X130">
        <v>75</v>
      </c>
      <c r="Y130">
        <v>75</v>
      </c>
      <c r="Z130">
        <v>75</v>
      </c>
      <c r="AA130">
        <v>75</v>
      </c>
      <c r="AB130">
        <v>50</v>
      </c>
      <c r="AC130">
        <v>70</v>
      </c>
      <c r="AD130">
        <v>50</v>
      </c>
      <c r="AE130">
        <v>50</v>
      </c>
      <c r="AF130">
        <v>50</v>
      </c>
      <c r="AG130">
        <v>50</v>
      </c>
      <c r="AH130">
        <v>70</v>
      </c>
      <c r="AI130">
        <v>70</v>
      </c>
      <c r="AJ130">
        <v>50</v>
      </c>
      <c r="AK130">
        <v>50</v>
      </c>
      <c r="AL130">
        <v>70</v>
      </c>
      <c r="AM130">
        <v>75</v>
      </c>
      <c r="AN130">
        <v>115</v>
      </c>
      <c r="AO130">
        <v>60</v>
      </c>
      <c r="AP130">
        <v>70</v>
      </c>
      <c r="AQ130">
        <v>70</v>
      </c>
      <c r="AR130">
        <v>60</v>
      </c>
      <c r="AS130">
        <v>70</v>
      </c>
      <c r="AT130">
        <v>50</v>
      </c>
      <c r="AU130">
        <v>55</v>
      </c>
      <c r="AV130">
        <v>75</v>
      </c>
      <c r="AW130">
        <v>75</v>
      </c>
      <c r="AX130">
        <v>60</v>
      </c>
      <c r="AY130">
        <v>60</v>
      </c>
      <c r="AZ130">
        <v>70</v>
      </c>
      <c r="BA130">
        <v>70</v>
      </c>
      <c r="BB130">
        <v>70</v>
      </c>
      <c r="BC130">
        <v>115</v>
      </c>
      <c r="BD130">
        <v>60</v>
      </c>
      <c r="BE130">
        <v>65</v>
      </c>
      <c r="BF130">
        <v>70</v>
      </c>
      <c r="BG130">
        <v>75</v>
      </c>
      <c r="BH130">
        <v>70</v>
      </c>
      <c r="BI130">
        <v>60</v>
      </c>
      <c r="BJ130">
        <v>70</v>
      </c>
      <c r="BK130">
        <v>70</v>
      </c>
      <c r="BL130">
        <v>70</v>
      </c>
      <c r="BM130">
        <v>75</v>
      </c>
      <c r="BN130">
        <v>90</v>
      </c>
      <c r="BO130">
        <v>70</v>
      </c>
      <c r="BP130">
        <v>70</v>
      </c>
      <c r="BQ130">
        <v>70</v>
      </c>
      <c r="BR130">
        <v>70</v>
      </c>
      <c r="BS130">
        <v>70</v>
      </c>
      <c r="BT130">
        <v>70</v>
      </c>
      <c r="BU130">
        <v>90</v>
      </c>
      <c r="BV130">
        <v>100</v>
      </c>
      <c r="BW130">
        <v>50</v>
      </c>
      <c r="BX130">
        <v>70</v>
      </c>
      <c r="BY130">
        <v>50</v>
      </c>
      <c r="BZ130">
        <v>60</v>
      </c>
      <c r="CA130">
        <v>60</v>
      </c>
      <c r="CB130">
        <v>45</v>
      </c>
      <c r="CC130">
        <v>60</v>
      </c>
      <c r="CD130">
        <v>60</v>
      </c>
      <c r="CE130">
        <v>85</v>
      </c>
    </row>
    <row r="131" spans="1:114" ht="21.45" customHeight="1" x14ac:dyDescent="0.3">
      <c r="A131" s="60"/>
      <c r="B131" s="101">
        <v>7</v>
      </c>
      <c r="C131" s="102" t="s">
        <v>158</v>
      </c>
      <c r="D131" s="103" t="s">
        <v>36</v>
      </c>
      <c r="E131" s="104">
        <v>800</v>
      </c>
      <c r="F131" s="90">
        <v>0</v>
      </c>
      <c r="G131" s="105"/>
      <c r="H131" s="91">
        <f t="shared" si="16"/>
        <v>0</v>
      </c>
      <c r="I131" s="14"/>
      <c r="J131" s="10">
        <f t="shared" si="18"/>
        <v>930</v>
      </c>
      <c r="K131">
        <v>10</v>
      </c>
      <c r="L131">
        <v>5</v>
      </c>
      <c r="M131">
        <v>5</v>
      </c>
      <c r="N131">
        <v>10</v>
      </c>
      <c r="O131">
        <v>5</v>
      </c>
      <c r="P131">
        <v>10</v>
      </c>
      <c r="Q131">
        <v>5</v>
      </c>
      <c r="R131">
        <v>10</v>
      </c>
      <c r="S131">
        <v>5</v>
      </c>
      <c r="T131">
        <v>10</v>
      </c>
      <c r="U131">
        <v>5</v>
      </c>
      <c r="V131">
        <v>10</v>
      </c>
      <c r="W131">
        <v>10</v>
      </c>
      <c r="X131">
        <v>5</v>
      </c>
      <c r="Y131">
        <v>10</v>
      </c>
      <c r="Z131">
        <v>10</v>
      </c>
      <c r="AA131">
        <v>10</v>
      </c>
      <c r="AB131">
        <v>10</v>
      </c>
      <c r="AC131">
        <v>10</v>
      </c>
      <c r="AD131">
        <v>10</v>
      </c>
      <c r="AE131">
        <v>10</v>
      </c>
      <c r="AF131">
        <v>10</v>
      </c>
      <c r="AG131">
        <v>10</v>
      </c>
      <c r="AH131">
        <v>10</v>
      </c>
      <c r="AI131">
        <v>10</v>
      </c>
      <c r="AJ131">
        <v>10</v>
      </c>
      <c r="AK131">
        <v>10</v>
      </c>
      <c r="AL131">
        <v>10</v>
      </c>
      <c r="AM131">
        <v>5</v>
      </c>
      <c r="AN131" s="11">
        <v>55</v>
      </c>
      <c r="AO131">
        <v>10</v>
      </c>
      <c r="AP131">
        <v>5</v>
      </c>
      <c r="AQ131">
        <v>10</v>
      </c>
      <c r="AR131">
        <v>10</v>
      </c>
      <c r="AS131">
        <v>5</v>
      </c>
      <c r="AT131">
        <v>10</v>
      </c>
      <c r="AU131">
        <v>5</v>
      </c>
      <c r="AV131">
        <v>10</v>
      </c>
      <c r="AW131">
        <v>10</v>
      </c>
      <c r="AX131">
        <v>5</v>
      </c>
      <c r="AY131">
        <v>5</v>
      </c>
      <c r="AZ131">
        <v>5</v>
      </c>
      <c r="BA131">
        <v>10</v>
      </c>
      <c r="BB131">
        <v>10</v>
      </c>
      <c r="BC131">
        <v>10</v>
      </c>
      <c r="BD131">
        <v>5</v>
      </c>
      <c r="BE131">
        <v>10</v>
      </c>
      <c r="BF131">
        <v>5</v>
      </c>
      <c r="BG131">
        <v>5</v>
      </c>
      <c r="BH131">
        <v>5</v>
      </c>
      <c r="BI131">
        <v>55</v>
      </c>
      <c r="BJ131">
        <v>10</v>
      </c>
      <c r="BK131">
        <v>10</v>
      </c>
      <c r="BL131">
        <v>10</v>
      </c>
      <c r="BM131">
        <v>5</v>
      </c>
      <c r="BN131">
        <v>10</v>
      </c>
      <c r="BO131">
        <v>10</v>
      </c>
      <c r="BP131">
        <v>5</v>
      </c>
      <c r="BQ131">
        <v>10</v>
      </c>
      <c r="BR131">
        <v>10</v>
      </c>
      <c r="BS131">
        <v>10</v>
      </c>
      <c r="BT131">
        <v>10</v>
      </c>
      <c r="BU131">
        <v>5</v>
      </c>
      <c r="BV131">
        <v>5</v>
      </c>
      <c r="BW131">
        <v>10</v>
      </c>
      <c r="BX131">
        <v>15</v>
      </c>
      <c r="BY131">
        <v>5</v>
      </c>
      <c r="BZ131">
        <v>10</v>
      </c>
      <c r="CA131">
        <v>5</v>
      </c>
      <c r="CB131">
        <v>10</v>
      </c>
      <c r="CC131">
        <v>10</v>
      </c>
      <c r="CD131">
        <v>10</v>
      </c>
      <c r="CE131">
        <v>5</v>
      </c>
      <c r="CF131">
        <v>5</v>
      </c>
      <c r="CG131">
        <v>10</v>
      </c>
      <c r="CH131">
        <v>5</v>
      </c>
      <c r="CI131">
        <v>5</v>
      </c>
      <c r="CJ131">
        <v>10</v>
      </c>
      <c r="CK131">
        <v>10</v>
      </c>
      <c r="CL131">
        <v>10</v>
      </c>
      <c r="CM131">
        <v>10</v>
      </c>
      <c r="CN131">
        <v>10</v>
      </c>
      <c r="CO131">
        <v>10</v>
      </c>
      <c r="CP131">
        <v>5</v>
      </c>
      <c r="CQ131">
        <v>10</v>
      </c>
      <c r="CR131">
        <v>5</v>
      </c>
      <c r="CS131">
        <v>10</v>
      </c>
      <c r="CT131">
        <v>10</v>
      </c>
      <c r="CU131">
        <v>5</v>
      </c>
      <c r="CV131">
        <v>5</v>
      </c>
      <c r="CW131">
        <v>5</v>
      </c>
      <c r="CX131">
        <v>10</v>
      </c>
      <c r="CY131">
        <v>5</v>
      </c>
      <c r="CZ131">
        <v>10</v>
      </c>
      <c r="DA131">
        <v>5</v>
      </c>
      <c r="DB131">
        <v>10</v>
      </c>
      <c r="DC131">
        <v>5</v>
      </c>
      <c r="DD131">
        <v>5</v>
      </c>
      <c r="DE131">
        <v>10</v>
      </c>
      <c r="DF131">
        <v>5</v>
      </c>
      <c r="DG131">
        <v>5</v>
      </c>
      <c r="DH131">
        <v>10</v>
      </c>
      <c r="DI131">
        <v>5</v>
      </c>
      <c r="DJ131">
        <v>5</v>
      </c>
    </row>
    <row r="132" spans="1:114" ht="21.45" customHeight="1" x14ac:dyDescent="0.3">
      <c r="A132" s="60"/>
      <c r="B132" s="101">
        <v>8</v>
      </c>
      <c r="C132" s="102" t="s">
        <v>159</v>
      </c>
      <c r="D132" s="103" t="s">
        <v>25</v>
      </c>
      <c r="E132" s="104">
        <v>3</v>
      </c>
      <c r="F132" s="90">
        <v>0</v>
      </c>
      <c r="G132" s="105"/>
      <c r="H132" s="91">
        <f t="shared" si="16"/>
        <v>0</v>
      </c>
      <c r="I132" s="14"/>
      <c r="J132" s="10">
        <f t="shared" si="18"/>
        <v>3</v>
      </c>
      <c r="K132">
        <v>1</v>
      </c>
      <c r="L132">
        <v>1</v>
      </c>
      <c r="M132">
        <v>1</v>
      </c>
    </row>
    <row r="133" spans="1:114" ht="21.45" customHeight="1" x14ac:dyDescent="0.3">
      <c r="A133" s="60"/>
      <c r="B133" s="101">
        <v>9</v>
      </c>
      <c r="C133" s="102" t="s">
        <v>160</v>
      </c>
      <c r="D133" s="103" t="s">
        <v>25</v>
      </c>
      <c r="E133" s="104">
        <v>1</v>
      </c>
      <c r="F133" s="90">
        <v>0</v>
      </c>
      <c r="G133" s="105"/>
      <c r="H133" s="91">
        <f t="shared" ref="H133" si="21">SUM(E133*F133)</f>
        <v>0</v>
      </c>
      <c r="I133" s="14"/>
      <c r="J133" s="10">
        <f t="shared" si="18"/>
        <v>1</v>
      </c>
      <c r="K133">
        <v>1</v>
      </c>
    </row>
    <row r="134" spans="1:114" ht="21.45" customHeight="1" x14ac:dyDescent="0.3">
      <c r="A134" s="60"/>
      <c r="B134" s="101">
        <v>10</v>
      </c>
      <c r="C134" s="102" t="s">
        <v>161</v>
      </c>
      <c r="D134" s="103" t="s">
        <v>25</v>
      </c>
      <c r="E134" s="104">
        <v>4</v>
      </c>
      <c r="F134" s="90">
        <v>0</v>
      </c>
      <c r="G134" s="105"/>
      <c r="H134" s="91">
        <f t="shared" si="16"/>
        <v>0</v>
      </c>
      <c r="I134" s="14"/>
      <c r="J134" s="10">
        <f t="shared" si="18"/>
        <v>4</v>
      </c>
      <c r="K134">
        <v>1</v>
      </c>
      <c r="L134">
        <v>1</v>
      </c>
      <c r="M134">
        <v>1</v>
      </c>
      <c r="N134">
        <v>1</v>
      </c>
    </row>
    <row r="135" spans="1:114" ht="21.45" customHeight="1" x14ac:dyDescent="0.3">
      <c r="A135" s="60"/>
      <c r="B135" s="101">
        <v>11</v>
      </c>
      <c r="C135" s="102" t="s">
        <v>162</v>
      </c>
      <c r="D135" s="103" t="s">
        <v>25</v>
      </c>
      <c r="E135" s="104">
        <v>33</v>
      </c>
      <c r="F135" s="90">
        <v>0</v>
      </c>
      <c r="G135" s="105"/>
      <c r="H135" s="91">
        <f t="shared" si="16"/>
        <v>0</v>
      </c>
      <c r="I135" s="14"/>
      <c r="J135" s="10">
        <f t="shared" si="18"/>
        <v>33</v>
      </c>
      <c r="K135">
        <v>1</v>
      </c>
      <c r="L135">
        <v>1</v>
      </c>
      <c r="M135">
        <v>1</v>
      </c>
      <c r="N135">
        <v>1</v>
      </c>
      <c r="O135">
        <v>1</v>
      </c>
      <c r="P135">
        <v>1</v>
      </c>
      <c r="Q135">
        <v>1</v>
      </c>
      <c r="R135">
        <v>1</v>
      </c>
      <c r="S135">
        <v>1</v>
      </c>
      <c r="T135">
        <v>1</v>
      </c>
      <c r="U135">
        <v>1</v>
      </c>
      <c r="V135">
        <v>1</v>
      </c>
      <c r="W135">
        <v>1</v>
      </c>
      <c r="X135">
        <v>1</v>
      </c>
      <c r="Y135">
        <v>1</v>
      </c>
      <c r="Z135">
        <v>1</v>
      </c>
      <c r="AA135">
        <v>1</v>
      </c>
      <c r="AB135">
        <v>1</v>
      </c>
      <c r="AC135">
        <v>1</v>
      </c>
      <c r="AD135">
        <v>1</v>
      </c>
      <c r="AE135">
        <v>1</v>
      </c>
      <c r="AF135">
        <v>1</v>
      </c>
      <c r="AG135">
        <v>1</v>
      </c>
      <c r="AH135">
        <v>1</v>
      </c>
      <c r="AI135">
        <v>1</v>
      </c>
      <c r="AJ135">
        <v>1</v>
      </c>
      <c r="AK135">
        <v>1</v>
      </c>
      <c r="AL135">
        <v>1</v>
      </c>
      <c r="AM135">
        <v>1</v>
      </c>
      <c r="AN135">
        <v>1</v>
      </c>
      <c r="AO135">
        <v>1</v>
      </c>
      <c r="AP135">
        <v>1</v>
      </c>
      <c r="AQ135">
        <v>1</v>
      </c>
    </row>
    <row r="136" spans="1:114" ht="21.45" customHeight="1" x14ac:dyDescent="0.3">
      <c r="A136" s="60"/>
      <c r="B136" s="101">
        <v>12</v>
      </c>
      <c r="C136" s="102" t="s">
        <v>163</v>
      </c>
      <c r="D136" s="103" t="s">
        <v>25</v>
      </c>
      <c r="E136" s="104">
        <v>73</v>
      </c>
      <c r="F136" s="90">
        <v>0</v>
      </c>
      <c r="G136" s="105"/>
      <c r="H136" s="91">
        <f t="shared" si="16"/>
        <v>0</v>
      </c>
      <c r="I136" s="14"/>
      <c r="J136" s="10">
        <f t="shared" si="18"/>
        <v>73</v>
      </c>
      <c r="K136">
        <v>1</v>
      </c>
      <c r="L136">
        <v>1</v>
      </c>
      <c r="M136">
        <v>1</v>
      </c>
      <c r="N136">
        <v>1</v>
      </c>
      <c r="O136">
        <v>1</v>
      </c>
      <c r="P136">
        <v>1</v>
      </c>
      <c r="Q136">
        <v>1</v>
      </c>
      <c r="R136">
        <v>1</v>
      </c>
      <c r="S136">
        <v>1</v>
      </c>
      <c r="T136">
        <v>1</v>
      </c>
      <c r="U136">
        <v>1</v>
      </c>
      <c r="V136">
        <v>1</v>
      </c>
      <c r="W136">
        <v>1</v>
      </c>
      <c r="X136">
        <v>1</v>
      </c>
      <c r="Y136">
        <v>1</v>
      </c>
      <c r="Z136">
        <v>1</v>
      </c>
      <c r="AA136">
        <v>1</v>
      </c>
      <c r="AB136">
        <v>1</v>
      </c>
      <c r="AC136">
        <v>1</v>
      </c>
      <c r="AD136">
        <v>1</v>
      </c>
      <c r="AE136">
        <v>1</v>
      </c>
      <c r="AF136">
        <v>1</v>
      </c>
      <c r="AG136">
        <v>1</v>
      </c>
      <c r="AH136">
        <v>1</v>
      </c>
      <c r="AI136">
        <v>1</v>
      </c>
      <c r="AJ136">
        <v>1</v>
      </c>
      <c r="AK136">
        <v>1</v>
      </c>
      <c r="AL136">
        <v>1</v>
      </c>
      <c r="AM136">
        <v>1</v>
      </c>
      <c r="AN136">
        <v>1</v>
      </c>
      <c r="AO136">
        <v>1</v>
      </c>
      <c r="AP136">
        <v>1</v>
      </c>
      <c r="AQ136">
        <v>1</v>
      </c>
      <c r="AR136">
        <v>1</v>
      </c>
      <c r="AS136">
        <v>1</v>
      </c>
      <c r="AT136">
        <v>1</v>
      </c>
      <c r="AU136">
        <v>1</v>
      </c>
      <c r="AV136">
        <v>1</v>
      </c>
      <c r="AW136">
        <v>1</v>
      </c>
      <c r="AX136">
        <v>1</v>
      </c>
      <c r="AY136">
        <v>1</v>
      </c>
      <c r="AZ136">
        <v>1</v>
      </c>
      <c r="BA136">
        <v>1</v>
      </c>
      <c r="BB136">
        <v>1</v>
      </c>
      <c r="BC136">
        <v>1</v>
      </c>
      <c r="BD136">
        <v>1</v>
      </c>
      <c r="BE136">
        <v>1</v>
      </c>
      <c r="BF136">
        <v>1</v>
      </c>
      <c r="BG136">
        <v>1</v>
      </c>
      <c r="BH136">
        <v>1</v>
      </c>
      <c r="BI136">
        <v>1</v>
      </c>
      <c r="BJ136">
        <v>1</v>
      </c>
      <c r="BK136">
        <v>1</v>
      </c>
      <c r="BL136">
        <v>1</v>
      </c>
      <c r="BM136">
        <v>1</v>
      </c>
      <c r="BN136">
        <v>1</v>
      </c>
      <c r="BO136">
        <v>1</v>
      </c>
      <c r="BP136">
        <v>1</v>
      </c>
      <c r="BQ136">
        <v>1</v>
      </c>
      <c r="BR136">
        <v>1</v>
      </c>
      <c r="BS136">
        <v>1</v>
      </c>
      <c r="BT136">
        <v>1</v>
      </c>
      <c r="BU136">
        <v>1</v>
      </c>
      <c r="BV136">
        <v>1</v>
      </c>
      <c r="BW136">
        <v>1</v>
      </c>
      <c r="BX136">
        <v>1</v>
      </c>
      <c r="BY136">
        <v>1</v>
      </c>
      <c r="BZ136">
        <v>1</v>
      </c>
      <c r="CA136">
        <v>1</v>
      </c>
      <c r="CB136">
        <v>1</v>
      </c>
      <c r="CC136">
        <v>1</v>
      </c>
      <c r="CD136">
        <v>1</v>
      </c>
      <c r="CE136">
        <v>1</v>
      </c>
    </row>
    <row r="137" spans="1:114" ht="21" customHeight="1" x14ac:dyDescent="0.3">
      <c r="A137" s="60"/>
      <c r="B137" s="101">
        <v>13</v>
      </c>
      <c r="C137" s="102" t="s">
        <v>164</v>
      </c>
      <c r="D137" s="103" t="s">
        <v>25</v>
      </c>
      <c r="E137" s="104">
        <v>3</v>
      </c>
      <c r="F137" s="90">
        <v>0</v>
      </c>
      <c r="G137" s="105"/>
      <c r="H137" s="91">
        <f t="shared" ref="H137" si="22">SUM(E137*F137)</f>
        <v>0</v>
      </c>
      <c r="I137" s="14"/>
      <c r="J137" s="10">
        <f t="shared" si="18"/>
        <v>3</v>
      </c>
      <c r="K137">
        <v>1</v>
      </c>
      <c r="L137">
        <v>1</v>
      </c>
      <c r="M137">
        <v>1</v>
      </c>
    </row>
    <row r="138" spans="1:114" ht="10.65" customHeight="1" x14ac:dyDescent="0.3">
      <c r="A138" s="60"/>
      <c r="B138" s="103"/>
      <c r="C138" s="102"/>
      <c r="D138" s="103"/>
      <c r="E138" s="106"/>
      <c r="F138" s="86"/>
      <c r="G138" s="105"/>
      <c r="H138" s="107"/>
      <c r="I138" s="14"/>
    </row>
    <row r="139" spans="1:114" s="12" customFormat="1" ht="18.600000000000001" customHeight="1" x14ac:dyDescent="0.3">
      <c r="A139" s="53"/>
      <c r="B139" s="61"/>
      <c r="C139" s="53"/>
      <c r="D139" s="61"/>
      <c r="E139" s="62"/>
      <c r="F139" s="126" t="s">
        <v>26</v>
      </c>
      <c r="G139" s="127"/>
      <c r="H139" s="128">
        <f>SUM(H125:H137)</f>
        <v>0</v>
      </c>
      <c r="I139" s="31"/>
    </row>
    <row r="140" spans="1:114" ht="10.65" customHeight="1" thickBot="1" x14ac:dyDescent="0.35">
      <c r="A140" s="14"/>
      <c r="E140" s="63"/>
      <c r="I140" s="14"/>
    </row>
    <row r="141" spans="1:114" s="31" customFormat="1" ht="16.2" customHeight="1" thickBot="1" x14ac:dyDescent="0.35">
      <c r="B141" s="43" t="s">
        <v>47</v>
      </c>
      <c r="C141" s="43"/>
      <c r="D141" s="64"/>
      <c r="E141" s="48"/>
      <c r="F141" s="50"/>
      <c r="G141" s="65"/>
      <c r="H141" s="45"/>
    </row>
    <row r="142" spans="1:114" ht="21.6" customHeight="1" x14ac:dyDescent="0.3">
      <c r="B142" s="94">
        <v>1</v>
      </c>
      <c r="C142" t="s">
        <v>69</v>
      </c>
      <c r="H142" s="95"/>
    </row>
    <row r="143" spans="1:114" ht="21.6" customHeight="1" x14ac:dyDescent="0.3">
      <c r="B143" s="94"/>
      <c r="C143" s="77" t="s">
        <v>101</v>
      </c>
      <c r="D143" s="71" t="s">
        <v>21</v>
      </c>
      <c r="E143" s="82">
        <v>98</v>
      </c>
      <c r="F143" s="79">
        <v>0</v>
      </c>
      <c r="G143" s="96"/>
      <c r="H143" s="80">
        <f>SUM(E143*F143)</f>
        <v>0</v>
      </c>
      <c r="J143">
        <f>0+0+0+0+0+0+27.8+70.2</f>
        <v>98</v>
      </c>
    </row>
    <row r="144" spans="1:114" ht="21.6" customHeight="1" x14ac:dyDescent="0.3">
      <c r="B144" s="71"/>
      <c r="C144" s="77" t="s">
        <v>70</v>
      </c>
      <c r="D144" s="71" t="s">
        <v>21</v>
      </c>
      <c r="E144" s="82">
        <v>1100</v>
      </c>
      <c r="F144" s="79">
        <v>0</v>
      </c>
      <c r="G144" s="96"/>
      <c r="H144" s="80">
        <f>SUM(E144*F144)</f>
        <v>0</v>
      </c>
      <c r="J144">
        <f>0+0+437+37.3+42.9+353.7+46.8+182.1</f>
        <v>1099.8</v>
      </c>
    </row>
    <row r="145" spans="2:10" ht="21.6" customHeight="1" x14ac:dyDescent="0.3">
      <c r="B145" s="71"/>
      <c r="C145" s="77" t="s">
        <v>71</v>
      </c>
      <c r="D145" s="71" t="s">
        <v>21</v>
      </c>
      <c r="E145" s="82">
        <v>1966</v>
      </c>
      <c r="F145" s="79">
        <v>0</v>
      </c>
      <c r="G145" s="96"/>
      <c r="H145" s="80">
        <f t="shared" ref="H145:H163" si="23">SUM(E145*F145)</f>
        <v>0</v>
      </c>
      <c r="J145">
        <f>618.1+10.9+384.2+254.7+528+11.3+57.9+100.7</f>
        <v>1965.8000000000002</v>
      </c>
    </row>
    <row r="146" spans="2:10" ht="21.6" customHeight="1" x14ac:dyDescent="0.3">
      <c r="B146" s="71"/>
      <c r="C146" s="77" t="s">
        <v>72</v>
      </c>
      <c r="D146" s="71" t="s">
        <v>21</v>
      </c>
      <c r="E146" s="82">
        <v>1281</v>
      </c>
      <c r="F146" s="79">
        <v>0</v>
      </c>
      <c r="G146" s="96"/>
      <c r="H146" s="80">
        <f t="shared" si="23"/>
        <v>0</v>
      </c>
      <c r="J146">
        <f>330.5+32.9+393.7+167.5+298+0+58.1+0</f>
        <v>1280.6999999999998</v>
      </c>
    </row>
    <row r="147" spans="2:10" ht="21.6" customHeight="1" x14ac:dyDescent="0.3">
      <c r="B147" s="94"/>
      <c r="C147" s="77" t="s">
        <v>73</v>
      </c>
      <c r="D147" s="71" t="s">
        <v>21</v>
      </c>
      <c r="E147" s="82">
        <v>1141</v>
      </c>
      <c r="F147" s="79">
        <v>0</v>
      </c>
      <c r="G147" s="96"/>
      <c r="H147" s="80">
        <f t="shared" si="23"/>
        <v>0</v>
      </c>
      <c r="J147">
        <f>257.5+33.1+337.2+141.5+312+0+59.1+0</f>
        <v>1140.3999999999999</v>
      </c>
    </row>
    <row r="148" spans="2:10" ht="21.6" customHeight="1" x14ac:dyDescent="0.3">
      <c r="B148" s="94"/>
      <c r="C148" s="77" t="s">
        <v>74</v>
      </c>
      <c r="D148" s="71" t="s">
        <v>21</v>
      </c>
      <c r="E148" s="82">
        <v>519</v>
      </c>
      <c r="F148" s="79">
        <v>0</v>
      </c>
      <c r="G148" s="96"/>
      <c r="H148" s="80">
        <f t="shared" si="23"/>
        <v>0</v>
      </c>
      <c r="J148">
        <f>169.5+33.8+111.9+0+69.1+0+134+0</f>
        <v>518.30000000000007</v>
      </c>
    </row>
    <row r="149" spans="2:10" ht="21.6" customHeight="1" x14ac:dyDescent="0.3">
      <c r="B149" s="94"/>
      <c r="C149" s="77" t="s">
        <v>75</v>
      </c>
      <c r="D149" s="71" t="s">
        <v>21</v>
      </c>
      <c r="E149" s="82">
        <v>443</v>
      </c>
      <c r="F149" s="79">
        <v>0</v>
      </c>
      <c r="G149" s="96"/>
      <c r="H149" s="80">
        <f t="shared" si="23"/>
        <v>0</v>
      </c>
      <c r="J149">
        <f>115.8+34.3+78.1+0+0+0+214.4+0</f>
        <v>442.6</v>
      </c>
    </row>
    <row r="150" spans="2:10" ht="21.6" customHeight="1" x14ac:dyDescent="0.3">
      <c r="B150" s="94"/>
      <c r="C150" s="77" t="s">
        <v>102</v>
      </c>
      <c r="D150" s="71" t="s">
        <v>21</v>
      </c>
      <c r="E150" s="82">
        <v>505</v>
      </c>
      <c r="F150" s="79">
        <v>0</v>
      </c>
      <c r="G150" s="96"/>
      <c r="H150" s="80">
        <f t="shared" ref="H150" si="24">SUM(E150*F150)</f>
        <v>0</v>
      </c>
      <c r="J150">
        <f>119.1+64+321.9+0+0+0+0+0</f>
        <v>505</v>
      </c>
    </row>
    <row r="151" spans="2:10" ht="21.6" customHeight="1" x14ac:dyDescent="0.3">
      <c r="B151" s="94">
        <v>2</v>
      </c>
      <c r="C151" s="70" t="s">
        <v>37</v>
      </c>
      <c r="D151" s="71" t="s">
        <v>25</v>
      </c>
      <c r="E151" s="82">
        <v>39</v>
      </c>
      <c r="F151" s="79">
        <v>0</v>
      </c>
      <c r="G151" s="96"/>
      <c r="H151" s="80">
        <f>SUM(E150*F151)</f>
        <v>0</v>
      </c>
    </row>
    <row r="152" spans="2:10" ht="21.6" customHeight="1" x14ac:dyDescent="0.3">
      <c r="B152" s="94">
        <v>3</v>
      </c>
      <c r="C152" s="70" t="s">
        <v>86</v>
      </c>
      <c r="D152" s="71" t="s">
        <v>25</v>
      </c>
      <c r="E152" s="82">
        <v>5</v>
      </c>
      <c r="F152" s="79">
        <v>0</v>
      </c>
      <c r="G152" s="96"/>
      <c r="H152" s="80">
        <f t="shared" si="23"/>
        <v>0</v>
      </c>
    </row>
    <row r="153" spans="2:10" ht="21.6" customHeight="1" x14ac:dyDescent="0.3">
      <c r="B153" s="94">
        <v>4</v>
      </c>
      <c r="C153" s="70" t="s">
        <v>87</v>
      </c>
      <c r="D153" s="71" t="s">
        <v>25</v>
      </c>
      <c r="E153" s="82">
        <v>2</v>
      </c>
      <c r="F153" s="79">
        <v>0</v>
      </c>
      <c r="G153" s="96"/>
      <c r="H153" s="80">
        <f t="shared" si="23"/>
        <v>0</v>
      </c>
    </row>
    <row r="154" spans="2:10" ht="21.6" customHeight="1" x14ac:dyDescent="0.3">
      <c r="B154" s="94">
        <v>5</v>
      </c>
      <c r="C154" s="70" t="s">
        <v>76</v>
      </c>
      <c r="D154" s="71" t="s">
        <v>38</v>
      </c>
      <c r="E154" s="78">
        <v>318</v>
      </c>
      <c r="F154" s="79">
        <v>0</v>
      </c>
      <c r="H154" s="80">
        <f t="shared" si="23"/>
        <v>0</v>
      </c>
    </row>
    <row r="155" spans="2:10" ht="21.6" customHeight="1" x14ac:dyDescent="0.3">
      <c r="B155" s="94">
        <v>6</v>
      </c>
      <c r="C155" s="70" t="s">
        <v>143</v>
      </c>
      <c r="D155" s="71" t="s">
        <v>25</v>
      </c>
      <c r="E155" s="78">
        <v>2</v>
      </c>
      <c r="F155" s="79">
        <v>0</v>
      </c>
      <c r="H155" s="80">
        <f t="shared" si="23"/>
        <v>0</v>
      </c>
    </row>
    <row r="156" spans="2:10" ht="21.6" customHeight="1" x14ac:dyDescent="0.3">
      <c r="B156" s="94">
        <v>7</v>
      </c>
      <c r="C156" s="70" t="s">
        <v>77</v>
      </c>
      <c r="D156" s="71" t="s">
        <v>38</v>
      </c>
      <c r="E156" s="78">
        <v>363</v>
      </c>
      <c r="F156" s="79">
        <v>0</v>
      </c>
      <c r="H156" s="80">
        <f t="shared" si="23"/>
        <v>0</v>
      </c>
    </row>
    <row r="157" spans="2:10" ht="21.6" customHeight="1" x14ac:dyDescent="0.3">
      <c r="B157" s="94">
        <v>8</v>
      </c>
      <c r="C157" s="70" t="s">
        <v>30</v>
      </c>
      <c r="D157" s="71" t="s">
        <v>21</v>
      </c>
      <c r="E157" s="78">
        <f>SUM(E143:E150)</f>
        <v>7053</v>
      </c>
      <c r="F157" s="79">
        <v>0</v>
      </c>
      <c r="H157" s="80">
        <f t="shared" si="23"/>
        <v>0</v>
      </c>
    </row>
    <row r="158" spans="2:10" ht="21.6" customHeight="1" x14ac:dyDescent="0.3">
      <c r="B158" s="94">
        <v>9</v>
      </c>
      <c r="C158" s="70" t="s">
        <v>39</v>
      </c>
      <c r="D158" s="71" t="s">
        <v>21</v>
      </c>
      <c r="E158" s="78">
        <f>SUM(E143:E150)</f>
        <v>7053</v>
      </c>
      <c r="F158" s="79">
        <v>0</v>
      </c>
      <c r="H158" s="80">
        <f t="shared" si="23"/>
        <v>0</v>
      </c>
    </row>
    <row r="159" spans="2:10" ht="21.6" customHeight="1" x14ac:dyDescent="0.3">
      <c r="B159" s="94">
        <v>10</v>
      </c>
      <c r="C159" s="70" t="s">
        <v>78</v>
      </c>
      <c r="D159" s="71" t="s">
        <v>25</v>
      </c>
      <c r="E159" s="78">
        <v>67</v>
      </c>
      <c r="F159" s="79">
        <v>0</v>
      </c>
      <c r="H159" s="80">
        <f t="shared" si="23"/>
        <v>0</v>
      </c>
    </row>
    <row r="160" spans="2:10" ht="21.6" customHeight="1" x14ac:dyDescent="0.3">
      <c r="B160" s="94">
        <v>11</v>
      </c>
      <c r="C160" s="70" t="s">
        <v>93</v>
      </c>
      <c r="D160" s="71" t="s">
        <v>25</v>
      </c>
      <c r="E160" s="78">
        <v>6</v>
      </c>
      <c r="F160" s="79">
        <v>0</v>
      </c>
      <c r="H160" s="80">
        <f t="shared" si="23"/>
        <v>0</v>
      </c>
    </row>
    <row r="161" spans="2:8" ht="21.6" customHeight="1" x14ac:dyDescent="0.3">
      <c r="B161" s="94">
        <v>12</v>
      </c>
      <c r="C161" s="70" t="s">
        <v>94</v>
      </c>
      <c r="D161" s="71" t="s">
        <v>25</v>
      </c>
      <c r="E161" s="78">
        <v>7</v>
      </c>
      <c r="F161" s="79">
        <v>0</v>
      </c>
      <c r="H161" s="80">
        <f t="shared" si="23"/>
        <v>0</v>
      </c>
    </row>
    <row r="162" spans="2:8" ht="21.6" customHeight="1" x14ac:dyDescent="0.3">
      <c r="B162" s="94">
        <v>13</v>
      </c>
      <c r="C162" s="70" t="s">
        <v>96</v>
      </c>
      <c r="D162" s="71" t="s">
        <v>92</v>
      </c>
      <c r="E162" s="78">
        <v>48</v>
      </c>
      <c r="F162" s="79">
        <v>0</v>
      </c>
      <c r="H162" s="80">
        <f t="shared" si="23"/>
        <v>0</v>
      </c>
    </row>
    <row r="163" spans="2:8" ht="21.6" customHeight="1" x14ac:dyDescent="0.3">
      <c r="B163" s="94">
        <v>14</v>
      </c>
      <c r="C163" s="70" t="s">
        <v>95</v>
      </c>
      <c r="D163" s="71" t="s">
        <v>25</v>
      </c>
      <c r="E163" s="78">
        <v>27</v>
      </c>
      <c r="F163" s="79">
        <v>0</v>
      </c>
      <c r="H163" s="80">
        <f t="shared" si="23"/>
        <v>0</v>
      </c>
    </row>
    <row r="164" spans="2:8" ht="10.65" customHeight="1" x14ac:dyDescent="0.3">
      <c r="B164" s="71"/>
      <c r="C164" s="70"/>
      <c r="D164" s="71"/>
      <c r="F164" s="72"/>
      <c r="H164" s="72"/>
    </row>
    <row r="165" spans="2:8" s="12" customFormat="1" ht="16.2" customHeight="1" x14ac:dyDescent="0.3">
      <c r="B165" s="97"/>
      <c r="D165" s="97"/>
      <c r="E165" s="98"/>
      <c r="F165" s="93" t="s">
        <v>26</v>
      </c>
      <c r="G165"/>
      <c r="H165" s="80">
        <f>SUM(H143:H163)</f>
        <v>0</v>
      </c>
    </row>
    <row r="166" spans="2:8" ht="10.65" customHeight="1" thickBot="1" x14ac:dyDescent="0.35">
      <c r="B166" s="15"/>
      <c r="C166" s="14"/>
      <c r="D166" s="15"/>
      <c r="E166" s="37"/>
      <c r="F166" s="16"/>
      <c r="G166" s="14"/>
      <c r="H166" s="39"/>
    </row>
    <row r="167" spans="2:8" s="31" customFormat="1" ht="21.45" customHeight="1" thickBot="1" x14ac:dyDescent="0.35">
      <c r="B167" s="34"/>
      <c r="C167" s="144" t="s">
        <v>166</v>
      </c>
      <c r="D167" s="144"/>
      <c r="E167" s="144"/>
      <c r="F167" s="144"/>
      <c r="G167" s="33"/>
      <c r="H167" s="137">
        <f>SUM(H165,H139,H122,H90,H82,H70,H49)</f>
        <v>0</v>
      </c>
    </row>
    <row r="168" spans="2:8" s="31" customFormat="1" ht="21.45" customHeight="1" x14ac:dyDescent="0.3">
      <c r="B168" s="138"/>
      <c r="C168" s="139"/>
      <c r="D168" s="139"/>
      <c r="E168" s="139"/>
      <c r="F168" s="139"/>
      <c r="H168" s="140"/>
    </row>
    <row r="169" spans="2:8" ht="10.65" customHeight="1" thickBot="1" x14ac:dyDescent="0.4">
      <c r="B169" s="15"/>
      <c r="C169" s="66"/>
      <c r="D169" s="66"/>
      <c r="E169" s="66"/>
      <c r="F169" s="66"/>
      <c r="G169" s="14"/>
      <c r="H169" s="67"/>
    </row>
    <row r="170" spans="2:8" s="12" customFormat="1" ht="16.2" customHeight="1" thickBot="1" x14ac:dyDescent="0.35">
      <c r="B170" s="43" t="s">
        <v>79</v>
      </c>
      <c r="C170" s="43"/>
      <c r="D170" s="64"/>
      <c r="E170" s="48"/>
      <c r="F170" s="48"/>
      <c r="G170" s="33"/>
      <c r="H170" s="45"/>
    </row>
    <row r="171" spans="2:8" ht="10.65" customHeight="1" x14ac:dyDescent="0.3">
      <c r="B171" s="69"/>
      <c r="C171" s="69"/>
      <c r="D171" s="70"/>
      <c r="E171" s="71"/>
      <c r="F171" s="72"/>
      <c r="H171" s="72"/>
    </row>
    <row r="172" spans="2:8" ht="21.6" customHeight="1" x14ac:dyDescent="0.3">
      <c r="B172" s="73">
        <v>1</v>
      </c>
      <c r="C172" s="70" t="s">
        <v>144</v>
      </c>
      <c r="D172" s="74"/>
      <c r="E172" s="75"/>
      <c r="F172" s="76"/>
      <c r="H172" s="72"/>
    </row>
    <row r="173" spans="2:8" ht="21.6" customHeight="1" x14ac:dyDescent="0.3">
      <c r="B173" s="73"/>
      <c r="C173" s="77" t="s">
        <v>105</v>
      </c>
      <c r="D173" s="74" t="s">
        <v>19</v>
      </c>
      <c r="E173" s="78">
        <v>16445</v>
      </c>
      <c r="F173" s="79">
        <v>0</v>
      </c>
      <c r="H173" s="80">
        <f t="shared" ref="H173:H175" si="25">SUM(E173*F173)</f>
        <v>0</v>
      </c>
    </row>
    <row r="174" spans="2:8" ht="21.6" customHeight="1" x14ac:dyDescent="0.3">
      <c r="B174" s="73"/>
      <c r="C174" s="81" t="s">
        <v>145</v>
      </c>
      <c r="D174" s="74" t="s">
        <v>19</v>
      </c>
      <c r="E174" s="82">
        <v>19835</v>
      </c>
      <c r="F174" s="83">
        <v>0</v>
      </c>
      <c r="H174" s="80">
        <f t="shared" si="25"/>
        <v>0</v>
      </c>
    </row>
    <row r="175" spans="2:8" ht="21.6" customHeight="1" x14ac:dyDescent="0.3">
      <c r="B175" s="73"/>
      <c r="C175" s="81" t="s">
        <v>50</v>
      </c>
      <c r="D175" s="74" t="s">
        <v>19</v>
      </c>
      <c r="E175" s="82">
        <v>19835</v>
      </c>
      <c r="F175" s="83">
        <v>0</v>
      </c>
      <c r="H175" s="80">
        <f t="shared" si="25"/>
        <v>0</v>
      </c>
    </row>
    <row r="176" spans="2:8" ht="10.65" customHeight="1" x14ac:dyDescent="0.3">
      <c r="B176" s="73"/>
      <c r="C176" s="81"/>
      <c r="D176" s="74"/>
      <c r="E176" s="82"/>
      <c r="F176" s="76"/>
      <c r="H176" s="72"/>
    </row>
    <row r="177" spans="1:8" ht="21.6" customHeight="1" x14ac:dyDescent="0.3">
      <c r="B177" s="73"/>
      <c r="C177" s="81"/>
      <c r="D177" s="74"/>
      <c r="E177" s="142" t="s">
        <v>167</v>
      </c>
      <c r="F177" s="142"/>
      <c r="H177" s="80">
        <f>SUM(H173:H175)</f>
        <v>0</v>
      </c>
    </row>
    <row r="178" spans="1:8" ht="21.6" customHeight="1" x14ac:dyDescent="0.3">
      <c r="B178" s="73">
        <v>2</v>
      </c>
      <c r="C178" s="70" t="s">
        <v>146</v>
      </c>
      <c r="D178" s="74"/>
      <c r="E178" s="75"/>
      <c r="F178" s="76"/>
      <c r="H178" s="72"/>
    </row>
    <row r="179" spans="1:8" ht="21.6" customHeight="1" x14ac:dyDescent="0.3">
      <c r="B179" s="73"/>
      <c r="C179" s="77" t="s">
        <v>49</v>
      </c>
      <c r="D179" s="74" t="s">
        <v>19</v>
      </c>
      <c r="E179" s="78">
        <v>3730</v>
      </c>
      <c r="F179" s="79">
        <v>0</v>
      </c>
      <c r="H179" s="80">
        <f t="shared" ref="H179:H182" si="26">SUM(E179*F179)</f>
        <v>0</v>
      </c>
    </row>
    <row r="180" spans="1:8" ht="21.6" customHeight="1" x14ac:dyDescent="0.3">
      <c r="B180" s="73"/>
      <c r="C180" s="77" t="s">
        <v>108</v>
      </c>
      <c r="D180" s="74" t="s">
        <v>19</v>
      </c>
      <c r="E180" s="78">
        <v>3730</v>
      </c>
      <c r="F180" s="79">
        <v>0</v>
      </c>
      <c r="H180" s="80">
        <f t="shared" ref="H180" si="27">SUM(E180*F180)</f>
        <v>0</v>
      </c>
    </row>
    <row r="181" spans="1:8" ht="21.6" customHeight="1" x14ac:dyDescent="0.3">
      <c r="B181" s="73"/>
      <c r="C181" s="81" t="s">
        <v>151</v>
      </c>
      <c r="D181" s="74" t="s">
        <v>19</v>
      </c>
      <c r="E181" s="82">
        <v>4370</v>
      </c>
      <c r="F181" s="83">
        <v>0</v>
      </c>
      <c r="H181" s="80">
        <f t="shared" si="26"/>
        <v>0</v>
      </c>
    </row>
    <row r="182" spans="1:8" ht="21.6" customHeight="1" x14ac:dyDescent="0.3">
      <c r="B182" s="73"/>
      <c r="C182" s="81" t="s">
        <v>106</v>
      </c>
      <c r="D182" s="74" t="s">
        <v>19</v>
      </c>
      <c r="E182" s="82">
        <v>4370</v>
      </c>
      <c r="F182" s="83">
        <v>0</v>
      </c>
      <c r="H182" s="80">
        <f t="shared" si="26"/>
        <v>0</v>
      </c>
    </row>
    <row r="183" spans="1:8" ht="10.65" customHeight="1" x14ac:dyDescent="0.3">
      <c r="B183" s="73"/>
      <c r="C183" s="81"/>
      <c r="D183" s="74"/>
      <c r="E183" s="82"/>
      <c r="F183" s="76"/>
      <c r="H183" s="72"/>
    </row>
    <row r="184" spans="1:8" ht="21.6" customHeight="1" x14ac:dyDescent="0.3">
      <c r="B184" s="73"/>
      <c r="C184" s="81"/>
      <c r="D184" s="74"/>
      <c r="E184" s="142" t="s">
        <v>168</v>
      </c>
      <c r="F184" s="142"/>
      <c r="H184" s="80">
        <f>SUM(H179:H182)</f>
        <v>0</v>
      </c>
    </row>
    <row r="185" spans="1:8" ht="21.6" customHeight="1" x14ac:dyDescent="0.3">
      <c r="B185" s="73">
        <v>3</v>
      </c>
      <c r="C185" s="70" t="s">
        <v>147</v>
      </c>
      <c r="D185" s="74"/>
      <c r="E185" s="141"/>
      <c r="F185" s="141"/>
      <c r="H185" s="72"/>
    </row>
    <row r="186" spans="1:8" ht="21.6" customHeight="1" x14ac:dyDescent="0.3">
      <c r="B186" s="73"/>
      <c r="C186" s="77" t="s">
        <v>148</v>
      </c>
      <c r="D186" s="74" t="s">
        <v>19</v>
      </c>
      <c r="E186" s="78">
        <v>330</v>
      </c>
      <c r="F186" s="79">
        <v>0</v>
      </c>
      <c r="H186" s="80">
        <f t="shared" ref="H186:H187" si="28">SUM(E186*F186)</f>
        <v>0</v>
      </c>
    </row>
    <row r="187" spans="1:8" ht="21.6" customHeight="1" x14ac:dyDescent="0.3">
      <c r="B187" s="73"/>
      <c r="C187" s="77" t="s">
        <v>152</v>
      </c>
      <c r="D187" s="74" t="s">
        <v>19</v>
      </c>
      <c r="E187" s="78">
        <v>660</v>
      </c>
      <c r="F187" s="79">
        <v>0</v>
      </c>
      <c r="H187" s="80">
        <f t="shared" si="28"/>
        <v>0</v>
      </c>
    </row>
    <row r="188" spans="1:8" ht="10.65" customHeight="1" x14ac:dyDescent="0.3">
      <c r="B188" s="73"/>
      <c r="C188" s="77"/>
      <c r="D188" s="74"/>
      <c r="E188" s="78"/>
      <c r="F188" s="76"/>
      <c r="H188" s="92"/>
    </row>
    <row r="189" spans="1:8" ht="21.6" customHeight="1" x14ac:dyDescent="0.3">
      <c r="B189" s="73"/>
      <c r="C189" s="77"/>
      <c r="D189" s="74"/>
      <c r="E189" s="142" t="s">
        <v>169</v>
      </c>
      <c r="F189" s="142"/>
      <c r="H189" s="80">
        <f>SUM(H186:H187)</f>
        <v>0</v>
      </c>
    </row>
    <row r="190" spans="1:8" ht="21.6" customHeight="1" x14ac:dyDescent="0.3">
      <c r="A190" s="68"/>
      <c r="B190" s="84">
        <v>4</v>
      </c>
      <c r="C190" s="143" t="s">
        <v>176</v>
      </c>
      <c r="D190" s="143"/>
      <c r="E190" s="143"/>
      <c r="F190" s="86"/>
      <c r="G190" s="68"/>
      <c r="H190" s="87"/>
    </row>
    <row r="191" spans="1:8" ht="21.6" customHeight="1" x14ac:dyDescent="0.3">
      <c r="A191" s="68"/>
      <c r="B191" s="84"/>
      <c r="C191" s="88" t="s">
        <v>149</v>
      </c>
      <c r="D191" s="85" t="s">
        <v>19</v>
      </c>
      <c r="E191" s="89">
        <v>10400</v>
      </c>
      <c r="F191" s="90">
        <v>0</v>
      </c>
      <c r="G191" s="68"/>
      <c r="H191" s="91">
        <f t="shared" ref="H191:H192" si="29">SUM(E191*F191)</f>
        <v>0</v>
      </c>
    </row>
    <row r="192" spans="1:8" ht="21.6" customHeight="1" x14ac:dyDescent="0.3">
      <c r="A192" s="68"/>
      <c r="B192" s="84"/>
      <c r="C192" s="88" t="s">
        <v>150</v>
      </c>
      <c r="D192" s="85" t="s">
        <v>19</v>
      </c>
      <c r="E192" s="89">
        <v>7675</v>
      </c>
      <c r="F192" s="90">
        <v>0</v>
      </c>
      <c r="G192" s="68"/>
      <c r="H192" s="91">
        <f t="shared" si="29"/>
        <v>0</v>
      </c>
    </row>
    <row r="193" spans="1:8" ht="21.6" customHeight="1" x14ac:dyDescent="0.3">
      <c r="A193" s="68"/>
      <c r="B193" s="84"/>
      <c r="C193" s="88" t="s">
        <v>153</v>
      </c>
      <c r="D193" s="85" t="s">
        <v>19</v>
      </c>
      <c r="E193" s="89">
        <v>80</v>
      </c>
      <c r="F193" s="90">
        <v>0</v>
      </c>
      <c r="G193" s="68"/>
      <c r="H193" s="91">
        <f t="shared" ref="H193:H195" si="30">SUM(E193*F193)</f>
        <v>0</v>
      </c>
    </row>
    <row r="194" spans="1:8" ht="21.6" customHeight="1" x14ac:dyDescent="0.3">
      <c r="A194" s="68"/>
      <c r="B194" s="84"/>
      <c r="C194" s="88" t="s">
        <v>154</v>
      </c>
      <c r="D194" s="85" t="s">
        <v>19</v>
      </c>
      <c r="E194" s="89">
        <v>15305</v>
      </c>
      <c r="F194" s="90">
        <v>0</v>
      </c>
      <c r="G194" s="68"/>
      <c r="H194" s="91">
        <f t="shared" si="30"/>
        <v>0</v>
      </c>
    </row>
    <row r="195" spans="1:8" ht="21.6" customHeight="1" x14ac:dyDescent="0.3">
      <c r="A195" s="68"/>
      <c r="B195" s="84"/>
      <c r="C195" s="88" t="s">
        <v>155</v>
      </c>
      <c r="D195" s="85" t="s">
        <v>19</v>
      </c>
      <c r="E195" s="89">
        <v>12580</v>
      </c>
      <c r="F195" s="90">
        <v>0</v>
      </c>
      <c r="G195" s="68"/>
      <c r="H195" s="91">
        <f t="shared" si="30"/>
        <v>0</v>
      </c>
    </row>
    <row r="196" spans="1:8" ht="10.65" customHeight="1" x14ac:dyDescent="0.3">
      <c r="A196" s="68"/>
      <c r="B196" s="84"/>
      <c r="C196" s="88"/>
      <c r="D196" s="85"/>
      <c r="E196" s="89"/>
      <c r="F196" s="86"/>
      <c r="G196" s="68"/>
      <c r="H196" s="87"/>
    </row>
    <row r="197" spans="1:8" ht="21.45" customHeight="1" x14ac:dyDescent="0.3">
      <c r="A197" s="68"/>
      <c r="B197" s="84"/>
      <c r="C197" s="88"/>
      <c r="D197" s="85"/>
      <c r="E197" s="142" t="s">
        <v>170</v>
      </c>
      <c r="F197" s="142"/>
      <c r="H197" s="80">
        <f>SUM(H191:H195)</f>
        <v>0</v>
      </c>
    </row>
    <row r="198" spans="1:8" ht="10.5" customHeight="1" x14ac:dyDescent="0.3">
      <c r="A198" s="68"/>
      <c r="B198" s="84"/>
      <c r="C198" s="88"/>
      <c r="D198" s="85"/>
      <c r="E198" s="93"/>
      <c r="F198" s="93"/>
      <c r="H198" s="92"/>
    </row>
    <row r="199" spans="1:8" ht="21.6" customHeight="1" x14ac:dyDescent="0.3">
      <c r="B199" s="73">
        <v>5</v>
      </c>
      <c r="C199" s="70" t="s">
        <v>173</v>
      </c>
      <c r="D199" s="74" t="s">
        <v>32</v>
      </c>
      <c r="E199" s="78">
        <v>22610</v>
      </c>
      <c r="F199" s="79">
        <v>0</v>
      </c>
      <c r="H199" s="80">
        <f t="shared" ref="H199" si="31">SUM(E199*F199)</f>
        <v>0</v>
      </c>
    </row>
    <row r="200" spans="1:8" ht="10.65" customHeight="1" x14ac:dyDescent="0.3">
      <c r="D200" s="63"/>
      <c r="E200" s="78"/>
      <c r="F200" s="72"/>
      <c r="H200" s="92"/>
    </row>
    <row r="201" spans="1:8" ht="21.6" customHeight="1" x14ac:dyDescent="0.3">
      <c r="E201" s="142" t="s">
        <v>171</v>
      </c>
      <c r="F201" s="142"/>
      <c r="H201" s="80">
        <f>SUM(H199)</f>
        <v>0</v>
      </c>
    </row>
    <row r="202" spans="1:8" ht="15.6" customHeight="1" x14ac:dyDescent="0.3">
      <c r="B202" s="2"/>
      <c r="C202" s="2"/>
      <c r="D202" s="2"/>
      <c r="E202" s="2"/>
      <c r="F202" s="1"/>
      <c r="G202" s="3"/>
      <c r="H202" s="7"/>
    </row>
    <row r="203" spans="1:8" ht="15.6" customHeight="1" x14ac:dyDescent="0.3">
      <c r="B203" s="2"/>
      <c r="C203" s="2"/>
      <c r="D203" s="2"/>
      <c r="E203" s="5"/>
    </row>
    <row r="204" spans="1:8" ht="15.6" customHeight="1" x14ac:dyDescent="0.3">
      <c r="B204" s="2"/>
      <c r="C204" s="2"/>
      <c r="D204" s="2"/>
      <c r="E204" s="2"/>
      <c r="F204" s="1"/>
      <c r="G204" s="3"/>
      <c r="H204" s="4"/>
    </row>
    <row r="205" spans="1:8" ht="15.6" customHeight="1" x14ac:dyDescent="0.3">
      <c r="B205" s="2"/>
      <c r="C205" s="2"/>
      <c r="D205" s="2"/>
      <c r="E205" s="2"/>
      <c r="F205" s="1"/>
      <c r="G205" s="3"/>
      <c r="H205" s="4"/>
    </row>
    <row r="206" spans="1:8" ht="15.6" customHeight="1" x14ac:dyDescent="0.3">
      <c r="B206" s="2"/>
      <c r="C206" s="2"/>
      <c r="D206" s="2"/>
      <c r="E206" s="2"/>
      <c r="F206" s="1"/>
      <c r="G206" s="3"/>
      <c r="H206" s="4"/>
    </row>
    <row r="207" spans="1:8" ht="15.6" customHeight="1" x14ac:dyDescent="0.3">
      <c r="B207" s="2"/>
      <c r="C207" s="2"/>
      <c r="D207" s="2"/>
      <c r="E207" s="2"/>
      <c r="F207" s="1"/>
      <c r="G207" s="3"/>
      <c r="H207" s="4"/>
    </row>
    <row r="208" spans="1:8" ht="15.6" x14ac:dyDescent="0.3">
      <c r="B208" s="2"/>
      <c r="C208" s="2"/>
      <c r="D208" s="2"/>
      <c r="E208" s="2"/>
      <c r="F208" s="1"/>
      <c r="G208" s="3"/>
      <c r="H208" s="4"/>
    </row>
    <row r="209" spans="2:8" ht="15.6" x14ac:dyDescent="0.3">
      <c r="B209" s="2"/>
      <c r="C209" s="2"/>
      <c r="D209" s="2"/>
      <c r="E209" s="2"/>
      <c r="F209" s="1"/>
      <c r="G209" s="3"/>
      <c r="H209" s="4"/>
    </row>
    <row r="210" spans="2:8" ht="15.6" x14ac:dyDescent="0.3">
      <c r="B210" s="2"/>
      <c r="C210" s="2"/>
      <c r="D210" s="2"/>
      <c r="E210" s="2"/>
      <c r="F210" s="1"/>
      <c r="G210" s="3"/>
      <c r="H210" s="4"/>
    </row>
    <row r="211" spans="2:8" ht="15.6" x14ac:dyDescent="0.3">
      <c r="C211" s="2"/>
      <c r="D211" s="2"/>
      <c r="E211" s="2"/>
      <c r="F211" s="1"/>
      <c r="G211" s="3"/>
      <c r="H211" s="4"/>
    </row>
  </sheetData>
  <protectedRanges>
    <protectedRange password="DA9B" sqref="E181:E183 C22:E34 C36:E39 E174:E176" name="Range1"/>
    <protectedRange password="DA9B" sqref="C52:E69" name="Range1_1"/>
  </protectedRanges>
  <mergeCells count="18">
    <mergeCell ref="C167:F167"/>
    <mergeCell ref="B1:H1"/>
    <mergeCell ref="B2:H2"/>
    <mergeCell ref="D4:E4"/>
    <mergeCell ref="D6:F6"/>
    <mergeCell ref="D7:F7"/>
    <mergeCell ref="B11:I11"/>
    <mergeCell ref="B12:I12"/>
    <mergeCell ref="B13:I13"/>
    <mergeCell ref="G9:H9"/>
    <mergeCell ref="D9:E9"/>
    <mergeCell ref="C121:C122"/>
    <mergeCell ref="E201:F201"/>
    <mergeCell ref="E177:F177"/>
    <mergeCell ref="E189:F189"/>
    <mergeCell ref="E184:F184"/>
    <mergeCell ref="E197:F197"/>
    <mergeCell ref="C190:E190"/>
  </mergeCells>
  <pageMargins left="0.5" right="0.5" top="0.5" bottom="0.5" header="0.3" footer="0.3"/>
  <pageSetup scale="69" fitToHeight="0" orientation="portrait" r:id="rId1"/>
  <headerFooter>
    <oddFooter>&amp;L&amp;7&amp;Z&amp;F&amp;C&amp;"Times New Roman,Regular"&amp;10&amp;P of &amp;N&amp;R&amp;7&amp;A-Bid From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07B4B88D4774D9EB6939B4C3DB633" ma:contentTypeVersion="20" ma:contentTypeDescription="Create a new document." ma:contentTypeScope="" ma:versionID="7fafd1b5fc736e0a8be708c0ba5b688a">
  <xsd:schema xmlns:xsd="http://www.w3.org/2001/XMLSchema" xmlns:xs="http://www.w3.org/2001/XMLSchema" xmlns:p="http://schemas.microsoft.com/office/2006/metadata/properties" xmlns:ns2="1125f2ea-6fa4-4e93-aa7d-373e866caefb" xmlns:ns3="c862b2bd-0d6d-4f83-851d-0653fdf54da5" targetNamespace="http://schemas.microsoft.com/office/2006/metadata/properties" ma:root="true" ma:fieldsID="59a17a0736c56654584246203f17bd1e" ns2:_="" ns3:_="">
    <xsd:import namespace="1125f2ea-6fa4-4e93-aa7d-373e866caefb"/>
    <xsd:import namespace="c862b2bd-0d6d-4f83-851d-0653fdf54d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BusinessUser"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JobNumber" minOccurs="0"/>
                <xsd:element ref="ns3:LOOK"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5f2ea-6fa4-4e93-aa7d-373e866caef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fc94ef9-f67c-4b6e-a0fe-e436fba2aef6}" ma:internalName="TaxCatchAll" ma:showField="CatchAllData" ma:web="1125f2ea-6fa4-4e93-aa7d-373e866cae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862b2bd-0d6d-4f83-851d-0653fdf54d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BusinessUser" ma:index="14" nillable="true" ma:displayName="Business User" ma:format="Dropdown" ma:list="UserInfo" ma:SharePointGroup="0" ma:internalName="Business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d14d0c-3e4c-4726-b891-7456bf9f613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JobNumber" ma:index="24" nillable="true" ma:displayName="Job Number" ma:description="Job Number" ma:format="Dropdown" ma:internalName="JobNumber" ma:percentage="FALSE">
      <xsd:simpleType>
        <xsd:restriction base="dms:Number"/>
      </xsd:simpleType>
    </xsd:element>
    <xsd:element name="LOOK" ma:index="25" nillable="true" ma:displayName="LOOK" ma:format="Dropdown" ma:list="e22ac746-fabb-464b-b3ce-ed53a4b687cb" ma:internalName="LOOK" ma:showField="Modified">
      <xsd:simpleType>
        <xsd:restriction base="dms:Lookup"/>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25f2ea-6fa4-4e93-aa7d-373e866caefb" xsi:nil="true"/>
    <lcf76f155ced4ddcb4097134ff3c332f xmlns="c862b2bd-0d6d-4f83-851d-0653fdf54da5">
      <Terms xmlns="http://schemas.microsoft.com/office/infopath/2007/PartnerControls"/>
    </lcf76f155ced4ddcb4097134ff3c332f>
    <BusinessUser xmlns="c862b2bd-0d6d-4f83-851d-0653fdf54da5">
      <UserInfo>
        <DisplayName/>
        <AccountId xsi:nil="true"/>
        <AccountType/>
      </UserInfo>
    </BusinessUser>
    <LOOK xmlns="c862b2bd-0d6d-4f83-851d-0653fdf54da5" xsi:nil="true"/>
    <JobNumber xmlns="c862b2bd-0d6d-4f83-851d-0653fdf54da5" xsi:nil="true"/>
  </documentManagement>
</p:properties>
</file>

<file path=customXml/itemProps1.xml><?xml version="1.0" encoding="utf-8"?>
<ds:datastoreItem xmlns:ds="http://schemas.openxmlformats.org/officeDocument/2006/customXml" ds:itemID="{CCC42886-0084-4B47-BF2D-7802A6BC03D1}"/>
</file>

<file path=customXml/itemProps2.xml><?xml version="1.0" encoding="utf-8"?>
<ds:datastoreItem xmlns:ds="http://schemas.openxmlformats.org/officeDocument/2006/customXml" ds:itemID="{8B7440CE-3580-49B7-86E8-972CD23DB565}"/>
</file>

<file path=customXml/itemProps3.xml><?xml version="1.0" encoding="utf-8"?>
<ds:datastoreItem xmlns:ds="http://schemas.openxmlformats.org/officeDocument/2006/customXml" ds:itemID="{DEAD2599-FFAB-4CC3-A7A4-A61B3CF1A9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Meyer Ranch Unit 16</vt:lpstr>
      <vt:lpstr>'Meyer Ranch Unit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 Kizer @PD</dc:creator>
  <cp:lastModifiedBy>Connie Yett</cp:lastModifiedBy>
  <cp:lastPrinted>2025-05-01T20:38:07Z</cp:lastPrinted>
  <dcterms:created xsi:type="dcterms:W3CDTF">2020-01-09T21:48:05Z</dcterms:created>
  <dcterms:modified xsi:type="dcterms:W3CDTF">2025-05-01T20:39:06Z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0x010100F8A07B4B88D4774D9EB6939B4C3DB633</vt:lpwstr>
  </property>
</Properties>
</file>