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P:\205\40\07\PDF\Bid 240415\Bid Proposal 240415\"/>
    </mc:Choice>
  </mc:AlternateContent>
  <xr:revisionPtr revIDLastSave="0" documentId="13_ncr:1_{5B1A2503-A2AB-44D1-8E0A-BA8A9694907E}" xr6:coauthVersionLast="47" xr6:coauthVersionMax="47" xr10:uidLastSave="{00000000-0000-0000-0000-000000000000}"/>
  <bookViews>
    <workbookView xWindow="6240" yWindow="5415" windowWidth="24840" windowHeight="22305" tabRatio="836" xr2:uid="{00000000-000D-0000-FFFF-FFFF00000000}"/>
  </bookViews>
  <sheets>
    <sheet name="SUMMARY" sheetId="6" r:id="rId1"/>
    <sheet name="LOT GRADING" sheetId="31" r:id="rId2"/>
    <sheet name="DRAINAGE" sheetId="41" r:id="rId3"/>
    <sheet name="STREETS" sheetId="4" r:id="rId4"/>
    <sheet name="TXDOT" sheetId="45" r:id="rId5"/>
    <sheet name="SEWER" sheetId="16" r:id="rId6"/>
    <sheet name="WATER" sheetId="2" r:id="rId7"/>
    <sheet name="TPDES" sheetId="7" r:id="rId8"/>
    <sheet name="MISC. IMPROVEMENTS" sheetId="24" r:id="rId9"/>
    <sheet name="GRADING ALTERNATE" sheetId="44" r:id="rId10"/>
    <sheet name="Sheet1" sheetId="43" state="hidden" r:id="rId11"/>
  </sheets>
  <definedNames>
    <definedName name="_xlnm.Print_Area" localSheetId="2">DRAINAGE!$A$1:$F$59</definedName>
    <definedName name="_xlnm.Print_Area" localSheetId="9">'GRADING ALTERNATE'!$A$1:$F$28</definedName>
    <definedName name="_xlnm.Print_Area" localSheetId="1">'LOT GRADING'!$A$1:$F$27</definedName>
    <definedName name="_xlnm.Print_Area" localSheetId="8">'MISC. IMPROVEMENTS'!$A$1:$F$26</definedName>
    <definedName name="_xlnm.Print_Area" localSheetId="5">SEWER!$A$1:$G$40</definedName>
    <definedName name="_xlnm.Print_Area" localSheetId="3">STREETS!$A$1:$F$37</definedName>
    <definedName name="_xlnm.Print_Area" localSheetId="0">SUMMARY!$A$1:$F$40</definedName>
    <definedName name="_xlnm.Print_Area" localSheetId="7">TPDES!$A$1:$F$24</definedName>
    <definedName name="_xlnm.Print_Area" localSheetId="4">TXDOT!$A$1:$F$41</definedName>
    <definedName name="_xlnm.Print_Area" localSheetId="6">WATER!$A$1:$F$53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4" l="1"/>
  <c r="H4" i="44"/>
  <c r="H5" i="24"/>
  <c r="H4" i="24"/>
  <c r="A11" i="45"/>
  <c r="A25" i="45"/>
  <c r="A10" i="45"/>
  <c r="A19" i="45"/>
  <c r="A20" i="45"/>
  <c r="A21" i="45"/>
  <c r="A22" i="45"/>
  <c r="A23" i="45"/>
  <c r="E2" i="44"/>
  <c r="F2" i="44"/>
  <c r="E2" i="24"/>
  <c r="F2" i="24"/>
  <c r="E2" i="2"/>
  <c r="F2" i="2"/>
  <c r="F2" i="16"/>
  <c r="G2" i="16"/>
  <c r="E1" i="45"/>
  <c r="F1" i="45"/>
  <c r="E2" i="4"/>
  <c r="F2" i="4"/>
  <c r="E2" i="41"/>
  <c r="F2" i="41"/>
  <c r="E2" i="31"/>
  <c r="F2" i="31"/>
  <c r="A27" i="45"/>
  <c r="A26" i="45"/>
  <c r="A24" i="45"/>
  <c r="A18" i="45"/>
  <c r="A17" i="45"/>
  <c r="A16" i="45"/>
  <c r="A15" i="45"/>
  <c r="A14" i="45"/>
  <c r="A13" i="45"/>
  <c r="A12" i="45"/>
  <c r="A9" i="45"/>
  <c r="H4" i="45"/>
  <c r="B4" i="45"/>
  <c r="H3" i="45"/>
  <c r="F2" i="45"/>
  <c r="A27" i="16"/>
  <c r="A26" i="16"/>
  <c r="A25" i="16"/>
  <c r="A24" i="16"/>
  <c r="A23" i="16"/>
  <c r="A22" i="16"/>
  <c r="A21" i="16"/>
  <c r="A20" i="16"/>
  <c r="A19" i="16"/>
  <c r="A18" i="16"/>
  <c r="A17" i="16"/>
  <c r="H5" i="45" l="1"/>
  <c r="I5" i="45" s="1"/>
  <c r="H12" i="44"/>
  <c r="I12" i="44" s="1"/>
  <c r="H11" i="44"/>
  <c r="I11" i="44" s="1"/>
  <c r="A11" i="44"/>
  <c r="A12" i="44"/>
  <c r="A13" i="44"/>
  <c r="A10" i="44"/>
  <c r="B5" i="44"/>
  <c r="F3" i="44"/>
  <c r="F1" i="44"/>
  <c r="A12" i="24"/>
  <c r="A49" i="41"/>
  <c r="A50" i="41"/>
  <c r="A48" i="41"/>
  <c r="A47" i="41"/>
  <c r="A46" i="41"/>
  <c r="A45" i="41"/>
  <c r="A44" i="41"/>
  <c r="A43" i="41"/>
  <c r="A40" i="41"/>
  <c r="A39" i="41"/>
  <c r="A38" i="41"/>
  <c r="A37" i="41"/>
  <c r="A36" i="41"/>
  <c r="A35" i="41"/>
  <c r="A34" i="41"/>
  <c r="A33" i="41"/>
  <c r="A19" i="41"/>
  <c r="A18" i="41"/>
  <c r="A17" i="41"/>
  <c r="A16" i="41"/>
  <c r="A15" i="41"/>
  <c r="A14" i="41"/>
  <c r="A13" i="41"/>
  <c r="A12" i="41"/>
  <c r="A11" i="41"/>
  <c r="A28" i="2"/>
  <c r="A30" i="2"/>
  <c r="A29" i="2"/>
  <c r="A27" i="2"/>
  <c r="A19" i="4"/>
  <c r="A23" i="2"/>
  <c r="A22" i="2"/>
  <c r="A21" i="2"/>
  <c r="A23" i="41" l="1"/>
  <c r="A24" i="41" s="1"/>
  <c r="C9" i="43"/>
  <c r="C11" i="43"/>
  <c r="C10" i="43"/>
  <c r="A6" i="43"/>
  <c r="E19" i="16" s="1"/>
  <c r="A4" i="43"/>
  <c r="A25" i="41" l="1"/>
  <c r="A26" i="41" s="1"/>
  <c r="A27" i="41" s="1"/>
  <c r="A28" i="41" s="1"/>
  <c r="A13" i="24"/>
  <c r="A11" i="24"/>
  <c r="A10" i="24"/>
  <c r="A13" i="7"/>
  <c r="A12" i="7"/>
  <c r="A11" i="7"/>
  <c r="A10" i="7"/>
  <c r="A9" i="7"/>
  <c r="A26" i="2"/>
  <c r="A25" i="2"/>
  <c r="A24" i="2"/>
  <c r="A20" i="2"/>
  <c r="A19" i="2"/>
  <c r="A18" i="2"/>
  <c r="A17" i="2"/>
  <c r="A16" i="2"/>
  <c r="A15" i="2"/>
  <c r="A14" i="2"/>
  <c r="A13" i="2"/>
  <c r="A12" i="2"/>
  <c r="A11" i="2"/>
  <c r="A10" i="2"/>
  <c r="A23" i="4"/>
  <c r="A22" i="4"/>
  <c r="A21" i="4"/>
  <c r="A20" i="4"/>
  <c r="A18" i="4"/>
  <c r="A17" i="4"/>
  <c r="A16" i="4"/>
  <c r="A15" i="4"/>
  <c r="A14" i="4"/>
  <c r="A13" i="4"/>
  <c r="A12" i="4"/>
  <c r="A11" i="4"/>
  <c r="A10" i="4"/>
  <c r="A12" i="31"/>
  <c r="A11" i="31"/>
  <c r="A10" i="31"/>
  <c r="A29" i="41" l="1"/>
  <c r="A30" i="41" s="1"/>
  <c r="M45" i="43"/>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2" i="43" l="1"/>
  <c r="E22" i="16" s="1"/>
  <c r="A7" i="43"/>
  <c r="E20" i="16" s="1"/>
  <c r="B10" i="6"/>
  <c r="G3" i="16" l="1"/>
  <c r="G1" i="16"/>
  <c r="F3" i="2"/>
  <c r="F1" i="2"/>
  <c r="F3" i="41"/>
  <c r="F1" i="41"/>
  <c r="F3" i="4"/>
  <c r="F1" i="4"/>
  <c r="F3" i="31"/>
  <c r="F1" i="31"/>
  <c r="F1" i="24"/>
  <c r="F1" i="7"/>
  <c r="B5" i="41"/>
  <c r="B5" i="24"/>
  <c r="B5" i="16"/>
  <c r="B5" i="2"/>
  <c r="B5" i="4"/>
  <c r="B5" i="31"/>
  <c r="B4" i="7"/>
  <c r="F3" i="24"/>
  <c r="F2" i="7"/>
  <c r="H5" i="31" l="1"/>
  <c r="H4" i="31"/>
  <c r="H4" i="4"/>
  <c r="H5" i="4"/>
  <c r="H5" i="41"/>
  <c r="H4" i="41"/>
  <c r="H15" i="44" l="1"/>
  <c r="H16" i="44"/>
  <c r="H6" i="31"/>
  <c r="I6" i="31" s="1"/>
  <c r="H6" i="4"/>
  <c r="I6" i="4" s="1"/>
  <c r="H6" i="41"/>
  <c r="I6" i="41" s="1"/>
  <c r="I16" i="44" l="1"/>
  <c r="H6" i="44"/>
  <c r="J16" i="44" s="1"/>
  <c r="I6" i="44"/>
  <c r="H6" i="24"/>
  <c r="B10" i="44" l="1"/>
  <c r="I6" i="24"/>
  <c r="B10" i="24"/>
</calcChain>
</file>

<file path=xl/sharedStrings.xml><?xml version="1.0" encoding="utf-8"?>
<sst xmlns="http://schemas.openxmlformats.org/spreadsheetml/2006/main" count="788" uniqueCount="197">
  <si>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</si>
  <si>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</si>
  <si>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</si>
  <si>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</si>
  <si>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</si>
  <si>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</si>
  <si>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</si>
  <si>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</si>
  <si>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</si>
  <si>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</si>
  <si>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</si>
  <si>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</si>
  <si>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</si>
  <si>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</si>
  <si>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</si>
  <si>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</si>
  <si>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</si>
  <si>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</si>
  <si>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</si>
  <si>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</si>
  <si>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</si>
  <si>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</si>
  <si>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</si>
  <si>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</si>
  <si>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</si>
  <si>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</si>
  <si>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</si>
  <si>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</si>
  <si>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</si>
  <si>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</si>
  <si>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</si>
  <si>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</si>
  <si>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</si>
  <si>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</si>
  <si>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</si>
  <si>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</si>
  <si>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</si>
  <si>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</si>
  <si>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</si>
  <si>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</si>
  <si>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</si>
  <si>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</si>
  <si>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</si>
  <si>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SANITARY SEWER IMPROVEMENTS*</t>
  </si>
  <si>
    <t>WATER IMPROVEMENTS*</t>
  </si>
  <si>
    <t>STABILIZED CONSTRUCTION ENTRANCE</t>
  </si>
  <si>
    <t>CONCRETE WASHOUT PIT</t>
  </si>
  <si>
    <t>INLET PROTECTION</t>
  </si>
  <si>
    <t>ROCK BERM</t>
  </si>
  <si>
    <t>LOT CLEARING &amp; GRUBBING</t>
  </si>
  <si>
    <t>LOT EXCAVATION</t>
  </si>
  <si>
    <t>LOT EMBANKMENT</t>
  </si>
  <si>
    <t>All final lot grading shall be compacted in accordance with notes on the Lot Grading Plan</t>
  </si>
  <si>
    <t>EXCAVATION</t>
  </si>
  <si>
    <t>EMBANKMENT</t>
  </si>
  <si>
    <t>2" HMAC, TYPE D</t>
  </si>
  <si>
    <t>3" HMAC, TYPE D</t>
  </si>
  <si>
    <t>6" LIME STABILIZATION</t>
  </si>
  <si>
    <t>STRIPING</t>
  </si>
  <si>
    <t>SIGNAGE</t>
  </si>
  <si>
    <t>DRAINAGE EXCAVATION</t>
  </si>
  <si>
    <t>DRAINAGE EMBANKMENT</t>
  </si>
  <si>
    <t>PIPE HANDRAIL</t>
  </si>
  <si>
    <t>6" CONCRETE RIP-RAP</t>
  </si>
  <si>
    <t>BAFFLE BLOCKS</t>
  </si>
  <si>
    <t>CONCRETE SIDEWALK BOX</t>
  </si>
  <si>
    <t>8" C-900 PVC PIPE</t>
  </si>
  <si>
    <t>12" C-909 PVC PIPE</t>
  </si>
  <si>
    <t>DUCTILE IRON FITTINGS</t>
  </si>
  <si>
    <t>12" GATE VALVE &amp; BOXES, M.J.</t>
  </si>
  <si>
    <t>8" GATE VALVE &amp; BOXES, M.J.</t>
  </si>
  <si>
    <t>FIRE HYDRANT ASSEMBLY</t>
  </si>
  <si>
    <t>2" BLOWOFFS (PERM)</t>
  </si>
  <si>
    <t>TRENCH EXCAVATION PROTECTION</t>
  </si>
  <si>
    <t>HYDROSTATIC TESTING</t>
  </si>
  <si>
    <t>MACHINE CHLORINATION</t>
  </si>
  <si>
    <t>8" WATER TIE IN</t>
  </si>
  <si>
    <t>12" WATER TIE IN</t>
  </si>
  <si>
    <t>CAST IRON METER BOXES</t>
  </si>
  <si>
    <t>Cost of joint restraint facilities shall be included in the cost for PVC pipe (no separate pay item)</t>
  </si>
  <si>
    <t>Service cost shall include cost of 4" PVC sleeve</t>
  </si>
  <si>
    <t>SANITARY SEWER PIPE</t>
  </si>
  <si>
    <t>8' - 10'</t>
  </si>
  <si>
    <t>10' - 12'</t>
  </si>
  <si>
    <t>8" SDR 26</t>
  </si>
  <si>
    <t>SANITARY SEWER PIPE (160 PSI)</t>
  </si>
  <si>
    <t xml:space="preserve">          8" SDR 26 (160 PSI)</t>
  </si>
  <si>
    <t>STANDARD MANHOLE</t>
  </si>
  <si>
    <t>MANHOLE EXTRA DEPTH</t>
  </si>
  <si>
    <t>MANHOLE RING ENCASEMENT</t>
  </si>
  <si>
    <t>6" SANITARY SEWER LATERAL (SDR 26)</t>
  </si>
  <si>
    <t>TV VIDEO SEWER LINE</t>
  </si>
  <si>
    <t>TIE-IN TO EXISTING MANHOLE</t>
  </si>
  <si>
    <t>Unit cost of 6" Sanitary Sewer Lateral shall include WYES, fittings, cleanouts, and trench excavation protection.</t>
  </si>
  <si>
    <t>PAYMENT &amp; PERFORMANCE BOND</t>
  </si>
  <si>
    <t>RETAINING WALL</t>
  </si>
  <si>
    <t>Laterals</t>
  </si>
  <si>
    <t>Manhole</t>
  </si>
  <si>
    <t>top</t>
  </si>
  <si>
    <t>out</t>
  </si>
  <si>
    <t>latlength</t>
  </si>
  <si>
    <t>num</t>
  </si>
  <si>
    <t>lots =</t>
  </si>
  <si>
    <t>Vertical Stacks</t>
  </si>
  <si>
    <t>Manholes</t>
  </si>
  <si>
    <t>VF(exd)</t>
  </si>
  <si>
    <t>vs=</t>
  </si>
  <si>
    <t>mh=</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</si>
  <si>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</si>
  <si>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</si>
  <si>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</si>
  <si>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</si>
  <si>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</si>
  <si>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</si>
  <si>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</si>
  <si>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MOBILIZATION</t>
  </si>
  <si>
    <t>Contractor shall account for any shrinkage/swelling of soil material within bid price for excavation/embankment.</t>
  </si>
  <si>
    <t>CUT</t>
  </si>
  <si>
    <t>FILL</t>
  </si>
  <si>
    <t>Xtra</t>
  </si>
  <si>
    <t>Drain "C"</t>
  </si>
  <si>
    <t>Basin "A"</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</si>
  <si>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</si>
  <si>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</si>
  <si>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</si>
  <si>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</si>
  <si>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(3) 6" &amp; (2) 4" SCH 80 CONDUITS</t>
  </si>
  <si>
    <t>A1</t>
  </si>
  <si>
    <t>A2</t>
  </si>
  <si>
    <t>A4</t>
  </si>
  <si>
    <t>A5</t>
  </si>
  <si>
    <t>A6</t>
  </si>
  <si>
    <t>A7</t>
  </si>
  <si>
    <t>A8</t>
  </si>
  <si>
    <t>A9</t>
  </si>
  <si>
    <t>A10</t>
  </si>
  <si>
    <t>A11</t>
  </si>
  <si>
    <t>A12</t>
  </si>
  <si>
    <t>A13</t>
  </si>
  <si>
    <t>A14</t>
  </si>
  <si>
    <t>A15</t>
  </si>
  <si>
    <t>A16</t>
  </si>
  <si>
    <t>A3</t>
  </si>
  <si>
    <t>B1</t>
  </si>
  <si>
    <t>C1</t>
  </si>
  <si>
    <t>C2</t>
  </si>
  <si>
    <t>D1</t>
  </si>
  <si>
    <t>D2</t>
  </si>
  <si>
    <t>205-40-07</t>
  </si>
  <si>
    <t>24" STEEL CASING - OPEN CUT</t>
  </si>
  <si>
    <t>2" HDPE</t>
  </si>
  <si>
    <t>3/4" IRRIGATION SERVICE W/ 3/4" METER</t>
  </si>
  <si>
    <t>5/8" SHORT SINGLE SERVICE W/ 5/8" METER</t>
  </si>
  <si>
    <t>5/8" LONG SINGLE SERVICE W/ 5/8" METER</t>
  </si>
  <si>
    <t xml:space="preserve">SILT FENCE </t>
  </si>
  <si>
    <t>7" CONCRETE CURB</t>
  </si>
  <si>
    <t>8.5" FLEX BASE</t>
  </si>
  <si>
    <t>17.5" FLEX BASE</t>
  </si>
  <si>
    <t>8" LIME STABILIZATION</t>
  </si>
  <si>
    <t>18" (MIN) ROCK RUBBLE (1.5' DEEP)</t>
  </si>
  <si>
    <t>18" (MIN)  ROCK RUBBLE (1.5' DEEP)</t>
  </si>
  <si>
    <t>3'x2' BOX CULVERT</t>
  </si>
  <si>
    <t>18"  (MIN) ROCK RUBBLE (1.5' DEEP)</t>
  </si>
  <si>
    <t>12" CMP</t>
  </si>
  <si>
    <t>18" MIN ROCK RUBBLE (1.5' DEEP)</t>
  </si>
  <si>
    <t>SAFETY END TREATMENT (3X2 SBC)</t>
  </si>
  <si>
    <t>20" DIPS DR 13.5 HDPE CASING</t>
  </si>
  <si>
    <t>20" BORE WITH 20" DIPS DR 13.5 HDPE CASING</t>
  </si>
  <si>
    <t>OFFSITE CLEARING</t>
  </si>
  <si>
    <t>24" BORE W/ 24" STEEL CASING</t>
  </si>
  <si>
    <t>CARRIER PIPE</t>
  </si>
  <si>
    <t>CLEARING &amp; GRUBBING</t>
  </si>
  <si>
    <t>REVEGETATION</t>
  </si>
  <si>
    <t>LANDLOK 450 TURF REINFORCEMENT</t>
  </si>
  <si>
    <t>SF</t>
  </si>
  <si>
    <t>(2) 4" SCH 80 CONDUITS</t>
  </si>
  <si>
    <t>GRADING ADDITIVE ALTERNATE 1</t>
  </si>
  <si>
    <t>OFFSITE REVEGETATION</t>
  </si>
  <si>
    <t>5" SIDEWALK</t>
  </si>
  <si>
    <t>Addendum 1:</t>
  </si>
  <si>
    <t>LOT GRADING ADDITIVE ALTERNATE</t>
  </si>
  <si>
    <t>TXDOT ROW IMPROVEMENTS</t>
  </si>
  <si>
    <t>MORGAN HEIGHTS PHASE 7</t>
  </si>
  <si>
    <t>CLEARING &amp; GRUBBING (Streets &amp; ROW)</t>
  </si>
  <si>
    <t>REMOVE EXISTING ASPHALT DRIVEWAY</t>
  </si>
  <si>
    <t>REMOVE EXISTING 24" RCP</t>
  </si>
  <si>
    <t>REMOVE EXISTING 24" RCP SET</t>
  </si>
  <si>
    <t>REMOVE EXISTING SIGN</t>
  </si>
  <si>
    <t>12" FLEXIBLE BASE (TY A, GR 1-2)</t>
  </si>
  <si>
    <t>3.5" HMAC TY B (w/ PRIME COAT)</t>
  </si>
  <si>
    <t>SAWCUT EXISTING ASPHALT PAVING</t>
  </si>
  <si>
    <t>2" MILL EXISTING ASPHALT PAVING</t>
  </si>
  <si>
    <t>2" HMAC TY C (w/ SURFACE TREATMENT)</t>
  </si>
  <si>
    <t>TRAFFIC CONTROL</t>
  </si>
  <si>
    <t>4" TOPSOIL WITH SEEDING</t>
  </si>
  <si>
    <t>ALL WORK TO BE COMPLETED IN ACCORDANCE WITH TXDOT SPECIFICATIONS</t>
  </si>
  <si>
    <t>SILT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</si>
</sst>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52">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0" borderId="14" xfId="8" applyBorder="1"/>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0" fontId="7" fillId="0" borderId="0" xfId="0" applyFont="1" applyAlignment="1">
      <alignment horizontal="left" vertical="center" wrapText="1"/>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2" fillId="2" borderId="15" xfId="8" applyFill="1" applyBorder="1"/>
    <xf numFmtId="0" fontId="2" fillId="0" borderId="15" xfId="8" applyBorder="1"/>
    <xf numFmtId="0" fontId="2" fillId="2" borderId="16" xfId="8" applyFill="1" applyBorder="1"/>
    <xf numFmtId="0" fontId="2" fillId="0" borderId="17" xfId="8" applyBorder="1"/>
    <xf numFmtId="0" fontId="2" fillId="0" borderId="18" xfId="8" applyBorder="1"/>
    <xf numFmtId="0" fontId="2" fillId="0" borderId="19" xfId="8" applyBorder="1"/>
    <xf numFmtId="0" fontId="2" fillId="2" borderId="21" xfId="8" applyFill="1" applyBorder="1"/>
    <xf numFmtId="0" fontId="2" fillId="0" borderId="22" xfId="8" applyBorder="1"/>
    <xf numFmtId="0" fontId="1" fillId="0" borderId="20" xfId="8" applyFont="1" applyBorder="1"/>
    <xf numFmtId="170" fontId="21" fillId="0" borderId="0" xfId="0" applyNumberFormat="1" applyFont="1" applyAlignment="1">
      <alignment horizontal="center"/>
    </xf>
    <xf numFmtId="164" fontId="4" fillId="0" borderId="0" xfId="0" applyNumberFormat="1" applyFont="1" applyAlignment="1" applyProtection="1">
      <alignment horizontal="right" vertical="top"/>
      <protection locked="0"/>
    </xf>
    <xf numFmtId="0" fontId="4" fillId="0" borderId="0" xfId="0" applyFont="1" applyAlignment="1" applyProtection="1">
      <alignment horizontal="left" vertical="center" wrapText="1"/>
      <protection locked="0"/>
    </xf>
    <xf numFmtId="0" fontId="1" fillId="2" borderId="16" xfId="8" applyFont="1" applyFill="1" applyBorder="1"/>
    <xf numFmtId="0" fontId="4" fillId="0" borderId="0" xfId="0" applyFont="1"/>
    <xf numFmtId="166" fontId="4" fillId="0" borderId="0" xfId="0" applyNumberFormat="1" applyFont="1" applyAlignment="1" applyProtection="1">
      <alignment horizontal="left" vertical="center"/>
      <protection locked="0"/>
    </xf>
    <xf numFmtId="0" fontId="4" fillId="0" borderId="0" xfId="0" applyFont="1" applyProtection="1">
      <protection locked="0"/>
    </xf>
    <xf numFmtId="4" fontId="7" fillId="0" borderId="0" xfId="1" applyNumberFormat="1" applyFont="1" applyFill="1" applyBorder="1" applyAlignment="1" applyProtection="1">
      <alignment horizontal="center" vertical="center"/>
      <protection locked="0"/>
    </xf>
    <xf numFmtId="4" fontId="21" fillId="0" borderId="0" xfId="0" applyNumberFormat="1" applyFont="1" applyAlignment="1">
      <alignment horizontal="center"/>
    </xf>
    <xf numFmtId="3" fontId="0" fillId="0" borderId="0" xfId="0" applyNumberFormat="1" applyProtection="1">
      <protection locked="0"/>
    </xf>
    <xf numFmtId="49" fontId="4" fillId="0" borderId="0" xfId="0" applyNumberFormat="1" applyFont="1" applyProtection="1">
      <protection locked="0"/>
    </xf>
    <xf numFmtId="0" fontId="4" fillId="0" borderId="0" xfId="0" applyFont="1" applyAlignment="1">
      <alignment horizontal="left" vertical="center" wrapText="1"/>
    </xf>
    <xf numFmtId="0" fontId="21" fillId="4" borderId="0" xfId="0" applyFont="1" applyFill="1" applyProtection="1">
      <protection locked="0"/>
    </xf>
    <xf numFmtId="0" fontId="21" fillId="4" borderId="0" xfId="0" applyFont="1" applyFill="1" applyAlignment="1" applyProtection="1">
      <alignment horizontal="center"/>
      <protection locked="0"/>
    </xf>
    <xf numFmtId="3" fontId="21" fillId="4" borderId="0" xfId="0" applyNumberFormat="1" applyFont="1" applyFill="1" applyAlignment="1" applyProtection="1">
      <alignment horizontal="center"/>
      <protection locked="0"/>
    </xf>
    <xf numFmtId="171" fontId="21" fillId="4" borderId="11" xfId="0" applyNumberFormat="1" applyFont="1" applyFill="1" applyBorder="1" applyAlignment="1" applyProtection="1">
      <alignment horizontal="center"/>
      <protection locked="0"/>
    </xf>
    <xf numFmtId="0" fontId="4" fillId="4" borderId="0" xfId="0" applyFont="1" applyFill="1" applyProtection="1">
      <protection locked="0"/>
    </xf>
    <xf numFmtId="3" fontId="7" fillId="4" borderId="0" xfId="0" applyNumberFormat="1" applyFont="1" applyFill="1" applyAlignment="1">
      <alignment horizontal="center" vertical="center" wrapText="1"/>
    </xf>
    <xf numFmtId="3" fontId="7" fillId="4" borderId="0" xfId="0" applyNumberFormat="1" applyFont="1" applyFill="1" applyAlignment="1" applyProtection="1">
      <alignment horizontal="center" vertical="center" wrapText="1"/>
      <protection locked="0"/>
    </xf>
    <xf numFmtId="0" fontId="0" fillId="4" borderId="0" xfId="0" applyFill="1" applyAlignment="1">
      <alignment horizontal="right"/>
    </xf>
    <xf numFmtId="14" fontId="7" fillId="4" borderId="0" xfId="0" applyNumberFormat="1" applyFont="1" applyFill="1" applyAlignment="1">
      <alignment horizontal="left"/>
    </xf>
    <xf numFmtId="1" fontId="4" fillId="4" borderId="0" xfId="0" applyNumberFormat="1" applyFont="1" applyFill="1" applyAlignment="1">
      <alignment vertical="center"/>
    </xf>
    <xf numFmtId="0" fontId="0" fillId="4" borderId="0" xfId="0" applyFill="1" applyAlignment="1">
      <alignment vertical="center"/>
    </xf>
    <xf numFmtId="166" fontId="5" fillId="4" borderId="0" xfId="0" applyNumberFormat="1" applyFont="1" applyFill="1" applyAlignment="1">
      <alignment horizontal="center"/>
    </xf>
    <xf numFmtId="44" fontId="12" fillId="4" borderId="0" xfId="0" applyNumberFormat="1" applyFont="1" applyFill="1" applyAlignment="1">
      <alignment horizontal="left"/>
    </xf>
    <xf numFmtId="0" fontId="4" fillId="4" borderId="0" xfId="0" applyFont="1" applyFill="1" applyAlignment="1">
      <alignment horizontal="left" vertical="center"/>
    </xf>
    <xf numFmtId="166" fontId="7" fillId="4" borderId="0" xfId="0" applyNumberFormat="1" applyFont="1" applyFill="1" applyAlignment="1">
      <alignment horizontal="left" vertical="center"/>
    </xf>
    <xf numFmtId="166" fontId="7" fillId="4" borderId="0" xfId="0" applyNumberFormat="1" applyFont="1" applyFill="1" applyAlignment="1">
      <alignment horizontal="center" vertical="center"/>
    </xf>
    <xf numFmtId="14" fontId="0" fillId="4" borderId="0" xfId="0" applyNumberFormat="1" applyFill="1" applyAlignment="1">
      <alignment horizontal="right"/>
    </xf>
    <xf numFmtId="14" fontId="0" fillId="4" borderId="0" xfId="0" applyNumberFormat="1" applyFill="1" applyAlignment="1">
      <alignment horizontal="left"/>
    </xf>
    <xf numFmtId="4" fontId="21" fillId="4" borderId="0" xfId="0" applyNumberFormat="1" applyFont="1" applyFill="1" applyAlignment="1" applyProtection="1">
      <alignment horizontal="center"/>
      <protection locked="0"/>
    </xf>
    <xf numFmtId="3" fontId="7" fillId="4" borderId="0" xfId="0" applyNumberFormat="1" applyFont="1" applyFill="1" applyAlignment="1" applyProtection="1">
      <alignment horizontal="center"/>
      <protection locked="0"/>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0" fontId="11" fillId="4" borderId="0" xfId="0" applyFont="1" applyFill="1" applyAlignment="1" applyProtection="1">
      <alignment horizontal="center" vertical="top" wrapText="1"/>
      <protection locked="0"/>
    </xf>
    <xf numFmtId="0" fontId="21" fillId="0" borderId="0" xfId="0" applyFont="1" applyProtection="1">
      <protection locked="0"/>
    </xf>
    <xf numFmtId="0" fontId="21" fillId="4" borderId="0" xfId="0" applyFont="1" applyFill="1" applyProtection="1">
      <protection locked="0"/>
    </xf>
    <xf numFmtId="166" fontId="4"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7">
    <dxf>
      <font>
        <color rgb="FF9C0006"/>
      </font>
      <fill>
        <patternFill>
          <bgColor rgb="FFFFC7CE"/>
        </patternFill>
      </fill>
    </dxf>
    <dxf>
      <font>
        <color rgb="FF9C0006"/>
      </font>
      <fill>
        <patternFill>
          <bgColor rgb="FFFFC7CE"/>
        </patternFill>
      </fill>
    </dxf>
    <dxf>
      <border diagonalUp="0" diagonalDown="0">
        <left style="thin">
          <color indexed="64"/>
        </left>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BB6BC6-2012-4EBA-97DA-058105B859F9}" name="Table1" displayName="Table1" ref="D1:D45" totalsRowShown="0" dataDxfId="16" tableBorderDxfId="15" headerRowCellStyle="Normal 4 2" dataCellStyle="Normal 4 2">
  <autoFilter ref="D1:D45" xr:uid="{A0BB6BC6-2012-4EBA-97DA-058105B859F9}"/>
  <tableColumns count="1">
    <tableColumn id="1" xr3:uid="{0CC5EF42-FC26-48A3-93A4-35238762703B}" name="VF" dataDxfId="14" dataCellStyle="Normal 4 2"/>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C1E031-15D3-41C9-807A-AB1BAAD9A3CB}" name="Table2" displayName="Table2" ref="F1:H45" totalsRowShown="0" tableBorderDxfId="13" headerRowCellStyle="Normal 4 2">
  <autoFilter ref="F1:H45" xr:uid="{F7C1E031-15D3-41C9-807A-AB1BAAD9A3CB}"/>
  <tableColumns count="3">
    <tableColumn id="1" xr3:uid="{F9346B1A-9E5F-45FA-9EBD-D71DEE9B543E}" name="LF" dataDxfId="12" dataCellStyle="Normal 4 2">
      <calculatedColumnFormula>G2*H2</calculatedColumnFormula>
    </tableColumn>
    <tableColumn id="2" xr3:uid="{F5DDE4B6-FBE9-4FDA-B2AE-52AD35C5D250}" name="latlength" dataDxfId="11" dataCellStyle="Normal 4 2"/>
    <tableColumn id="3" xr3:uid="{77E85FB2-B86C-4269-BD26-F41C785A422A}" name="num" dataDxfId="10" dataCellStyle="Normal 4 2"/>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325CE7-1B09-45EA-A40D-7C48BF3D3C72}" name="Table3" displayName="Table3" ref="J1:M45" totalsRowShown="0" headerRowDxfId="9" headerRowBorderDxfId="8" tableBorderDxfId="7" totalsRowBorderDxfId="6" headerRowCellStyle="Normal 4 2">
  <autoFilter ref="J1:M45" xr:uid="{67325CE7-1B09-45EA-A40D-7C48BF3D3C72}"/>
  <tableColumns count="4">
    <tableColumn id="1" xr3:uid="{D98CB4C9-1588-4D26-B77B-CBE0D0959096}" name="Manhole" dataDxfId="5" dataCellStyle="Normal 4 2"/>
    <tableColumn id="2" xr3:uid="{83232D23-535E-4CA7-96A1-532452489B9B}" name="top" dataDxfId="4" dataCellStyle="Normal 4 2"/>
    <tableColumn id="3" xr3:uid="{BDDD945C-2C2D-4C63-B0D6-A67E0A0BFC60}" name="out" dataDxfId="3" dataCellStyle="Normal 4 2"/>
    <tableColumn id="4" xr3:uid="{59EFBD6A-E5C6-4A2F-B509-37BC32E05799}" name="Xtra" dataDxfId="2" dataCellStyle="Normal 4 2">
      <calculatedColumnFormula>IF(K2-L2-6&gt;0,K2-L2-6,0)</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43"/>
  <sheetViews>
    <sheetView tabSelected="1" view="pageBreakPreview" zoomScaleNormal="100" zoomScaleSheetLayoutView="100" zoomScalePageLayoutView="85" workbookViewId="0">
      <selection activeCell="F3" sqref="F3"/>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2">
        <v>45379</v>
      </c>
    </row>
    <row r="2" spans="1:8" ht="12.75" customHeight="1" x14ac:dyDescent="0.2">
      <c r="E2" s="217" t="s">
        <v>179</v>
      </c>
      <c r="F2" s="218">
        <v>45391</v>
      </c>
    </row>
    <row r="3" spans="1:8" ht="12.75" customHeight="1" x14ac:dyDescent="0.2">
      <c r="E3" s="13" t="s">
        <v>10</v>
      </c>
      <c r="F3" s="202" t="s">
        <v>148</v>
      </c>
    </row>
    <row r="4" spans="1:8" ht="20.100000000000001" customHeight="1" x14ac:dyDescent="0.2">
      <c r="C4" s="232" t="s">
        <v>28</v>
      </c>
      <c r="D4" s="232"/>
      <c r="E4" s="232"/>
    </row>
    <row r="5" spans="1:8" ht="20.100000000000001" customHeight="1" x14ac:dyDescent="0.2">
      <c r="C5" s="232" t="s">
        <v>182</v>
      </c>
      <c r="D5" s="232"/>
      <c r="E5" s="232"/>
    </row>
    <row r="6" spans="1:8" ht="20.100000000000001" customHeight="1" x14ac:dyDescent="0.2">
      <c r="C6" s="232" t="s">
        <v>16</v>
      </c>
      <c r="D6" s="232"/>
      <c r="E6" s="232"/>
    </row>
    <row r="8" spans="1:8" ht="19.5" customHeight="1" x14ac:dyDescent="0.2">
      <c r="C8" s="8" t="s">
        <v>29</v>
      </c>
    </row>
    <row r="9" spans="1:8" ht="12.75" customHeight="1" x14ac:dyDescent="0.2">
      <c r="A9" s="25"/>
      <c r="B9" s="25"/>
      <c r="C9" s="25"/>
      <c r="D9" s="25"/>
      <c r="E9" s="25"/>
      <c r="F9" s="6"/>
    </row>
    <row r="10" spans="1:8" ht="22.5" customHeight="1" x14ac:dyDescent="0.2">
      <c r="A10" s="18"/>
      <c r="B10" s="231" t="str">
        <f>C5</f>
        <v>MORGAN HEIGHTS PHASE 7</v>
      </c>
      <c r="C10" s="231"/>
      <c r="D10" s="15"/>
      <c r="E10" s="16"/>
      <c r="F10" s="15"/>
      <c r="G10" s="23"/>
    </row>
    <row r="11" spans="1:8" ht="20.100000000000001" customHeight="1" x14ac:dyDescent="0.35">
      <c r="A11" s="17"/>
      <c r="B11" s="56" t="s">
        <v>109</v>
      </c>
      <c r="C11" s="10"/>
      <c r="D11" s="11"/>
      <c r="E11" s="12" t="s">
        <v>9</v>
      </c>
      <c r="F11" s="12"/>
      <c r="G11" s="12"/>
      <c r="H11" s="1"/>
    </row>
    <row r="12" spans="1:8" ht="22.5" customHeight="1" x14ac:dyDescent="0.35">
      <c r="A12" s="9"/>
      <c r="B12" s="26" t="s">
        <v>23</v>
      </c>
      <c r="C12" s="27"/>
      <c r="D12" s="24"/>
      <c r="E12" s="12" t="s">
        <v>9</v>
      </c>
      <c r="F12" s="12"/>
      <c r="G12" s="12"/>
      <c r="H12" s="1"/>
    </row>
    <row r="13" spans="1:8" ht="19.5" customHeight="1" x14ac:dyDescent="0.35">
      <c r="A13" s="9"/>
      <c r="B13" s="17" t="s">
        <v>21</v>
      </c>
      <c r="C13" s="10"/>
      <c r="D13" s="11"/>
      <c r="E13" s="12" t="s">
        <v>9</v>
      </c>
      <c r="F13" s="12"/>
      <c r="G13" s="12"/>
      <c r="H13" s="1"/>
    </row>
    <row r="14" spans="1:8" ht="19.5" customHeight="1" x14ac:dyDescent="0.35">
      <c r="A14" s="9"/>
      <c r="B14" s="223" t="s">
        <v>181</v>
      </c>
      <c r="C14" s="224"/>
      <c r="D14" s="225"/>
      <c r="E14" s="222" t="s">
        <v>9</v>
      </c>
      <c r="F14" s="12"/>
      <c r="G14" s="12"/>
      <c r="H14" s="1"/>
    </row>
    <row r="15" spans="1:8" ht="19.5" customHeight="1" x14ac:dyDescent="0.35">
      <c r="A15" s="9"/>
      <c r="B15" s="26" t="s">
        <v>43</v>
      </c>
      <c r="C15" s="27"/>
      <c r="D15" s="11"/>
      <c r="E15" s="12" t="s">
        <v>9</v>
      </c>
      <c r="F15" s="12"/>
      <c r="G15" s="12"/>
      <c r="H15" s="1"/>
    </row>
    <row r="16" spans="1:8" ht="19.5" customHeight="1" x14ac:dyDescent="0.35">
      <c r="A16" s="9"/>
      <c r="B16" s="17" t="s">
        <v>44</v>
      </c>
      <c r="C16" s="10"/>
      <c r="D16" s="11"/>
      <c r="E16" s="12" t="s">
        <v>9</v>
      </c>
      <c r="F16" s="12"/>
      <c r="G16" s="12"/>
      <c r="H16" s="1"/>
    </row>
    <row r="17" spans="1:8" ht="19.5" customHeight="1" x14ac:dyDescent="0.35">
      <c r="A17" s="9"/>
      <c r="B17" s="17" t="s">
        <v>17</v>
      </c>
      <c r="C17" s="10"/>
      <c r="D17" s="11"/>
      <c r="E17" s="12" t="s">
        <v>9</v>
      </c>
      <c r="F17" s="12"/>
      <c r="G17" s="12"/>
      <c r="H17" s="1"/>
    </row>
    <row r="18" spans="1:8" ht="20.100000000000001" customHeight="1" x14ac:dyDescent="0.35">
      <c r="A18" s="9"/>
      <c r="B18" s="26" t="s">
        <v>32</v>
      </c>
      <c r="C18" s="27"/>
      <c r="D18" s="24"/>
      <c r="E18" s="12" t="s">
        <v>9</v>
      </c>
      <c r="F18" s="12"/>
      <c r="G18" s="12"/>
      <c r="H18" s="1"/>
    </row>
    <row r="19" spans="1:8" ht="20.100000000000001" customHeight="1" x14ac:dyDescent="0.35">
      <c r="A19" s="9"/>
      <c r="B19" s="219" t="s">
        <v>180</v>
      </c>
      <c r="C19" s="220"/>
      <c r="D19" s="221"/>
      <c r="E19" s="222" t="s">
        <v>9</v>
      </c>
      <c r="F19" s="12"/>
      <c r="G19" s="12"/>
      <c r="H19" s="1"/>
    </row>
    <row r="20" spans="1:8" ht="20.100000000000001" customHeight="1" x14ac:dyDescent="0.35">
      <c r="A20" s="9"/>
      <c r="B20" s="19"/>
      <c r="C20" s="10"/>
      <c r="D20" s="21"/>
      <c r="E20" s="14"/>
      <c r="F20" s="12"/>
      <c r="G20" s="12"/>
      <c r="H20" s="1"/>
    </row>
    <row r="21" spans="1:8" ht="13.5" customHeight="1" x14ac:dyDescent="0.35">
      <c r="A21" s="9"/>
      <c r="B21" s="19"/>
      <c r="C21" s="10"/>
      <c r="D21" s="21" t="s">
        <v>35</v>
      </c>
      <c r="E21" s="12" t="s">
        <v>9</v>
      </c>
      <c r="F21" s="12"/>
      <c r="G21" s="12"/>
      <c r="H21" s="1"/>
    </row>
    <row r="22" spans="1:8" ht="13.5" hidden="1" customHeight="1" x14ac:dyDescent="0.35">
      <c r="A22" s="9"/>
      <c r="B22" s="19"/>
      <c r="C22" s="10"/>
      <c r="D22" s="21"/>
      <c r="E22" s="12"/>
      <c r="F22" s="12"/>
      <c r="G22" s="12"/>
      <c r="H22" s="1"/>
    </row>
    <row r="23" spans="1:8" ht="13.5" hidden="1" customHeight="1" x14ac:dyDescent="0.35">
      <c r="A23" s="9"/>
      <c r="B23" s="19"/>
      <c r="C23" s="10"/>
      <c r="D23" s="21"/>
      <c r="E23" s="14"/>
      <c r="F23" s="12"/>
      <c r="G23" s="12"/>
      <c r="H23" s="1"/>
    </row>
    <row r="24" spans="1:8" ht="13.5" hidden="1" customHeight="1" x14ac:dyDescent="0.35">
      <c r="A24" s="9"/>
      <c r="B24" s="19"/>
      <c r="C24" s="10"/>
      <c r="D24" s="21" t="s">
        <v>35</v>
      </c>
      <c r="E24" s="12" t="s">
        <v>9</v>
      </c>
      <c r="F24" s="12"/>
      <c r="G24" s="12"/>
      <c r="H24" s="1"/>
    </row>
    <row r="25" spans="1:8" ht="13.5" hidden="1" customHeight="1" x14ac:dyDescent="0.35">
      <c r="A25" s="9"/>
      <c r="B25" s="19"/>
      <c r="C25" s="10"/>
      <c r="D25" s="21"/>
      <c r="E25" s="12"/>
      <c r="F25" s="12"/>
      <c r="G25" s="12"/>
      <c r="H25" s="1"/>
    </row>
    <row r="26" spans="1:8" ht="13.5" hidden="1" customHeight="1" x14ac:dyDescent="0.35">
      <c r="A26" s="9"/>
      <c r="B26" s="19"/>
      <c r="C26" s="10"/>
      <c r="D26" s="21"/>
      <c r="E26" s="14"/>
      <c r="F26" s="12"/>
      <c r="G26" s="12"/>
      <c r="H26" s="1"/>
    </row>
    <row r="27" spans="1:8" ht="13.5" hidden="1" customHeight="1" x14ac:dyDescent="0.35">
      <c r="A27" s="9"/>
      <c r="B27" s="19"/>
      <c r="C27" s="10"/>
      <c r="D27" s="21" t="s">
        <v>39</v>
      </c>
      <c r="E27" s="12" t="s">
        <v>9</v>
      </c>
      <c r="F27" s="12"/>
      <c r="G27" s="12"/>
      <c r="H27" s="1"/>
    </row>
    <row r="28" spans="1:8" ht="20.100000000000001" customHeight="1" x14ac:dyDescent="0.35">
      <c r="A28" s="9"/>
      <c r="B28" s="19"/>
      <c r="C28" s="10"/>
      <c r="D28" s="21"/>
      <c r="E28" s="12"/>
      <c r="F28" s="12"/>
      <c r="G28" s="12"/>
      <c r="H28" s="1"/>
    </row>
    <row r="29" spans="1:8" ht="20.100000000000001" customHeight="1" x14ac:dyDescent="0.35">
      <c r="A29" s="9"/>
      <c r="B29" s="233"/>
      <c r="C29" s="233"/>
      <c r="D29" s="21"/>
      <c r="E29" s="12"/>
      <c r="F29" s="12"/>
      <c r="G29" s="12"/>
      <c r="H29" s="1"/>
    </row>
    <row r="30" spans="1:8" ht="15" x14ac:dyDescent="0.35">
      <c r="A30" s="9"/>
      <c r="B30" s="19"/>
      <c r="C30" s="19"/>
      <c r="D30" s="21"/>
      <c r="E30" s="12"/>
      <c r="F30" s="12"/>
      <c r="G30" s="12"/>
      <c r="H30" s="1"/>
    </row>
    <row r="31" spans="1:8" x14ac:dyDescent="0.2">
      <c r="A31" s="22"/>
      <c r="B31" s="7"/>
      <c r="C31" s="4"/>
    </row>
    <row r="32" spans="1:8" ht="11.25" customHeight="1" x14ac:dyDescent="0.2">
      <c r="A32" s="20" t="s">
        <v>30</v>
      </c>
      <c r="C32" s="4"/>
    </row>
    <row r="33" spans="1:6" ht="10.9" customHeight="1" x14ac:dyDescent="0.2">
      <c r="A33" s="13"/>
      <c r="B33" s="7"/>
      <c r="C33" s="4"/>
    </row>
    <row r="34" spans="1:6" x14ac:dyDescent="0.2">
      <c r="A34" s="33" t="s">
        <v>33</v>
      </c>
      <c r="B34" s="234" t="s">
        <v>122</v>
      </c>
      <c r="C34" s="235"/>
      <c r="D34" s="235"/>
      <c r="E34" s="235"/>
      <c r="F34" s="235"/>
    </row>
    <row r="35" spans="1:6" ht="6" customHeight="1" x14ac:dyDescent="0.2">
      <c r="A35" s="34"/>
      <c r="B35" s="37"/>
      <c r="C35" s="37"/>
      <c r="D35" s="38"/>
      <c r="E35" s="35"/>
      <c r="F35" s="39"/>
    </row>
    <row r="36" spans="1:6" ht="54.75" customHeight="1" x14ac:dyDescent="0.2">
      <c r="A36" s="33" t="s">
        <v>33</v>
      </c>
      <c r="B36" s="230" t="s">
        <v>18</v>
      </c>
      <c r="C36" s="230"/>
      <c r="D36" s="230"/>
      <c r="E36" s="230"/>
      <c r="F36" s="230"/>
    </row>
    <row r="37" spans="1:6" ht="6" customHeight="1" x14ac:dyDescent="0.2">
      <c r="A37" s="34"/>
      <c r="B37" s="37"/>
      <c r="C37" s="40"/>
      <c r="D37" s="41"/>
      <c r="E37" s="41"/>
      <c r="F37" s="39"/>
    </row>
    <row r="38" spans="1:6" ht="82.9" customHeight="1" x14ac:dyDescent="0.2">
      <c r="A38" s="33" t="s">
        <v>33</v>
      </c>
      <c r="B38" s="230" t="s">
        <v>19</v>
      </c>
      <c r="C38" s="230"/>
      <c r="D38" s="230"/>
      <c r="E38" s="230"/>
      <c r="F38" s="230"/>
    </row>
    <row r="39" spans="1:6" x14ac:dyDescent="0.2">
      <c r="A39" s="36"/>
      <c r="B39" s="40"/>
      <c r="C39" s="40"/>
      <c r="D39" s="40"/>
      <c r="E39" s="22" t="s">
        <v>3</v>
      </c>
      <c r="F39" s="2"/>
    </row>
    <row r="40" spans="1:6" x14ac:dyDescent="0.2">
      <c r="A40" s="36"/>
      <c r="B40" s="40"/>
      <c r="C40" s="40"/>
      <c r="E40" s="22" t="s">
        <v>4</v>
      </c>
      <c r="F40" s="3"/>
    </row>
    <row r="41" spans="1:6" x14ac:dyDescent="0.2">
      <c r="A41" s="36"/>
      <c r="B41" s="40"/>
      <c r="C41" s="40"/>
    </row>
    <row r="42" spans="1:6" x14ac:dyDescent="0.2">
      <c r="A42" s="36"/>
      <c r="B42" s="40"/>
      <c r="C42" s="40"/>
      <c r="D42" s="40"/>
      <c r="E42" s="40"/>
      <c r="F42" s="40"/>
    </row>
    <row r="43" spans="1:6" x14ac:dyDescent="0.2">
      <c r="A43" s="36"/>
      <c r="B43" s="40"/>
      <c r="C43" s="40"/>
      <c r="D43" s="40"/>
      <c r="E43" s="40"/>
      <c r="F43" s="40"/>
    </row>
  </sheetData>
  <mergeCells count="8">
    <mergeCell ref="B36:F36"/>
    <mergeCell ref="B38:F38"/>
    <mergeCell ref="B10:C10"/>
    <mergeCell ref="C4:E4"/>
    <mergeCell ref="C5:E5"/>
    <mergeCell ref="C6:E6"/>
    <mergeCell ref="B29:C29"/>
    <mergeCell ref="B34:F34"/>
  </mergeCells>
  <conditionalFormatting sqref="A1:XFD9">
    <cfRule type="containsText" dxfId="1" priority="1" operator="containsText" text="ENT.">
      <formula>NOT(ISERROR(SEARCH("ENT.",A1)))</formula>
    </cfRule>
  </conditionalFormatting>
  <conditionalFormatting sqref="D10:XFD10 A10:A12 B11:XFD12 B34 G34:XFD34 A34:A43 B35:XFD35 B36 G36:XFD36 B37:XFD37 B38:B43 G38:XFD43 E39:F40 A44:C47 F44:XFD47 A48:XFD48 A49 F49:XFD49 A50:XFD55 A56:C57 F56:XFD57 A58:XFD65 A66:C67 F66:XFD67 A68:XFD1048576 A13:XFD33">
    <cfRule type="containsText" dxfId="0" priority="4" operator="containsText" text="ENT.">
      <formula>NOT(ISERROR(SEARCH("ENT.",A10)))</formula>
    </cfRule>
  </conditionalFormatting>
  <printOptions horizontalCentered="1"/>
  <pageMargins left="0.25" right="0.25" top="0.52" bottom="0.25" header="0.5" footer="0.35"/>
  <pageSetup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C445-B230-4A1E-B6F6-5D4E58FCAA5C}">
  <sheetPr>
    <tabColor rgb="FF00B050"/>
    <pageSetUpPr fitToPage="1"/>
  </sheetPr>
  <dimension ref="A1:J29"/>
  <sheetViews>
    <sheetView view="pageBreakPreview" zoomScaleNormal="100" zoomScaleSheetLayoutView="100" workbookViewId="0">
      <selection activeCell="I24" sqref="I24"/>
    </sheetView>
  </sheetViews>
  <sheetFormatPr defaultRowHeight="12.75" x14ac:dyDescent="0.2"/>
  <cols>
    <col min="1" max="1" width="5.7109375" style="57" customWidth="1"/>
    <col min="2" max="2" width="33.7109375" style="57"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10" x14ac:dyDescent="0.2">
      <c r="E1" s="57"/>
      <c r="F1" s="96">
        <f>SUMMARY!F1</f>
        <v>45379</v>
      </c>
    </row>
    <row r="2" spans="1:10" x14ac:dyDescent="0.2">
      <c r="E2" s="226" t="str">
        <f>SUMMARY!E2</f>
        <v>Addendum 1:</v>
      </c>
      <c r="F2" s="227">
        <f>SUMMARY!F2</f>
        <v>45391</v>
      </c>
    </row>
    <row r="3" spans="1:10" x14ac:dyDescent="0.2">
      <c r="E3" s="58" t="s">
        <v>10</v>
      </c>
      <c r="F3" s="7" t="str">
        <f>SUMMARY!F3</f>
        <v>205-40-07</v>
      </c>
    </row>
    <row r="4" spans="1:10" ht="20.100000000000001" customHeight="1" x14ac:dyDescent="0.2">
      <c r="B4" s="238" t="s">
        <v>26</v>
      </c>
      <c r="C4" s="238"/>
      <c r="D4" s="238"/>
      <c r="E4" s="238"/>
      <c r="F4" s="238"/>
      <c r="H4">
        <f>'LOT GRADING'!H4+DRAINAGE!H4+STREETS!H4+TXDOT!H3</f>
        <v>36041</v>
      </c>
      <c r="I4" t="s">
        <v>117</v>
      </c>
    </row>
    <row r="5" spans="1:10" ht="20.100000000000001" customHeight="1" x14ac:dyDescent="0.25">
      <c r="B5" s="241" t="str">
        <f>SUMMARY!C5</f>
        <v>MORGAN HEIGHTS PHASE 7</v>
      </c>
      <c r="C5" s="241"/>
      <c r="D5" s="241"/>
      <c r="E5" s="241"/>
      <c r="F5" s="241"/>
      <c r="H5">
        <f>'LOT GRADING'!H5+DRAINAGE!H5+STREETS!H5+TXDOT!H4</f>
        <v>24829</v>
      </c>
      <c r="I5" t="s">
        <v>118</v>
      </c>
    </row>
    <row r="6" spans="1:10" ht="20.100000000000001" customHeight="1" x14ac:dyDescent="0.25">
      <c r="B6" s="242" t="s">
        <v>176</v>
      </c>
      <c r="C6" s="242"/>
      <c r="D6" s="242"/>
      <c r="E6" s="242"/>
      <c r="F6" s="242"/>
      <c r="H6">
        <f>H4-H5</f>
        <v>11212</v>
      </c>
      <c r="I6" t="str">
        <f>IF(H6=0,"",IF(H6&gt;0,"EXPORT","IMPORT"))</f>
        <v>EXPORT</v>
      </c>
    </row>
    <row r="7" spans="1:10" ht="12.75" customHeight="1" thickBot="1" x14ac:dyDescent="0.25"/>
    <row r="8" spans="1:10" ht="26.25" customHeight="1" thickBot="1" x14ac:dyDescent="0.25">
      <c r="A8" s="61" t="s">
        <v>12</v>
      </c>
      <c r="B8" s="62" t="s">
        <v>13</v>
      </c>
      <c r="C8" s="63" t="s">
        <v>2</v>
      </c>
      <c r="D8" s="64" t="s">
        <v>34</v>
      </c>
      <c r="E8" s="65" t="s">
        <v>14</v>
      </c>
      <c r="F8" s="66" t="s">
        <v>15</v>
      </c>
    </row>
    <row r="9" spans="1:10" x14ac:dyDescent="0.2">
      <c r="A9" s="67"/>
      <c r="B9" s="68"/>
      <c r="C9" s="69"/>
      <c r="D9" s="188"/>
      <c r="E9" s="70"/>
      <c r="F9" s="71"/>
    </row>
    <row r="10" spans="1:10" ht="20.25" customHeight="1" x14ac:dyDescent="0.35">
      <c r="A10" s="43">
        <f>ROW()-8</f>
        <v>2</v>
      </c>
      <c r="B10" s="97" t="str">
        <f>IF(H6&gt;0,"EXPORT MATERIAL","IMPORT MATERIAL")</f>
        <v>EXPORT MATERIAL</v>
      </c>
      <c r="C10" s="73" t="s">
        <v>1</v>
      </c>
      <c r="D10" s="215">
        <v>315</v>
      </c>
      <c r="E10" s="75" t="s">
        <v>9</v>
      </c>
      <c r="F10" s="76" t="s">
        <v>9</v>
      </c>
      <c r="G10" s="57">
        <v>5030</v>
      </c>
    </row>
    <row r="11" spans="1:10" ht="20.25" customHeight="1" x14ac:dyDescent="0.35">
      <c r="A11" s="43">
        <f>ROW()-8</f>
        <v>3</v>
      </c>
      <c r="B11" s="209" t="s">
        <v>50</v>
      </c>
      <c r="C11" s="73" t="s">
        <v>1</v>
      </c>
      <c r="D11" s="215">
        <v>8065</v>
      </c>
      <c r="E11" s="75" t="s">
        <v>9</v>
      </c>
      <c r="F11" s="76" t="s">
        <v>9</v>
      </c>
      <c r="G11" s="57">
        <v>26077</v>
      </c>
      <c r="H11" s="207">
        <f>'LOT GRADING'!D11</f>
        <v>18012</v>
      </c>
      <c r="I11" s="207">
        <f>G11-H11</f>
        <v>8065</v>
      </c>
    </row>
    <row r="12" spans="1:10" ht="20.25" customHeight="1" x14ac:dyDescent="0.35">
      <c r="A12" s="43">
        <f>ROW()-8</f>
        <v>4</v>
      </c>
      <c r="B12" s="209" t="s">
        <v>51</v>
      </c>
      <c r="C12" s="73" t="s">
        <v>1</v>
      </c>
      <c r="D12" s="215">
        <v>7750</v>
      </c>
      <c r="E12" s="75" t="s">
        <v>9</v>
      </c>
      <c r="F12" s="76" t="s">
        <v>9</v>
      </c>
      <c r="G12" s="57">
        <v>25539</v>
      </c>
      <c r="H12" s="207">
        <f>'LOT GRADING'!D12</f>
        <v>17789</v>
      </c>
      <c r="I12" s="207">
        <f>G12-H12</f>
        <v>7750</v>
      </c>
    </row>
    <row r="13" spans="1:10" ht="20.25" customHeight="1" x14ac:dyDescent="0.35">
      <c r="A13" s="43">
        <f t="shared" ref="A13" si="0">ROW()-8</f>
        <v>5</v>
      </c>
      <c r="B13" s="72" t="s">
        <v>95</v>
      </c>
      <c r="C13" s="78" t="s">
        <v>174</v>
      </c>
      <c r="D13" s="216">
        <v>10990</v>
      </c>
      <c r="E13" s="75" t="s">
        <v>9</v>
      </c>
      <c r="F13" s="76" t="s">
        <v>9</v>
      </c>
    </row>
    <row r="14" spans="1:10" ht="15.75" thickBot="1" x14ac:dyDescent="0.4">
      <c r="A14" s="79"/>
      <c r="B14" s="80"/>
      <c r="C14" s="81"/>
      <c r="D14" s="178"/>
      <c r="E14" s="82"/>
      <c r="F14" s="83"/>
    </row>
    <row r="15" spans="1:10" ht="18.75" customHeight="1" x14ac:dyDescent="0.35">
      <c r="A15" s="84"/>
      <c r="B15" s="85"/>
      <c r="C15" s="85"/>
      <c r="D15" s="85"/>
      <c r="E15" s="87" t="s">
        <v>8</v>
      </c>
      <c r="F15" s="75" t="s">
        <v>9</v>
      </c>
      <c r="H15" s="207">
        <f>H4+I11</f>
        <v>44106</v>
      </c>
    </row>
    <row r="16" spans="1:10" ht="15" x14ac:dyDescent="0.35">
      <c r="A16" s="88" t="s">
        <v>30</v>
      </c>
      <c r="B16" s="88"/>
      <c r="C16" s="88"/>
      <c r="D16" s="88"/>
      <c r="E16" s="87"/>
      <c r="F16" s="75"/>
      <c r="H16" s="207">
        <f>H5+I12</f>
        <v>32579</v>
      </c>
      <c r="I16" s="207">
        <f>H15-H16</f>
        <v>11527</v>
      </c>
      <c r="J16" s="207">
        <f>I16-H6</f>
        <v>315</v>
      </c>
    </row>
    <row r="17" spans="1:6" ht="10.9" customHeight="1" x14ac:dyDescent="0.35">
      <c r="A17" s="84"/>
      <c r="B17" s="72"/>
      <c r="C17" s="84"/>
      <c r="D17" s="84"/>
      <c r="E17" s="75"/>
      <c r="F17" s="75"/>
    </row>
    <row r="18" spans="1:6" ht="12.75" customHeight="1" x14ac:dyDescent="0.2">
      <c r="A18" s="89" t="s">
        <v>33</v>
      </c>
      <c r="B18" s="236" t="s">
        <v>52</v>
      </c>
      <c r="C18" s="236"/>
      <c r="D18" s="236"/>
      <c r="E18" s="236"/>
      <c r="F18" s="236"/>
    </row>
    <row r="19" spans="1:6" ht="6" customHeight="1" x14ac:dyDescent="0.2">
      <c r="A19" s="89"/>
      <c r="B19" s="120"/>
      <c r="C19" s="121"/>
      <c r="D19" s="121"/>
      <c r="E19" s="122"/>
      <c r="F19" s="123"/>
    </row>
    <row r="20" spans="1:6" ht="12.75" customHeight="1" x14ac:dyDescent="0.2">
      <c r="A20" s="89" t="s">
        <v>33</v>
      </c>
      <c r="B20" s="239" t="s">
        <v>116</v>
      </c>
      <c r="C20" s="236"/>
      <c r="D20" s="236"/>
      <c r="E20" s="236"/>
      <c r="F20" s="236"/>
    </row>
    <row r="21" spans="1:6" ht="6" customHeight="1" x14ac:dyDescent="0.2">
      <c r="A21" s="89"/>
      <c r="B21" s="120"/>
      <c r="C21" s="121"/>
      <c r="D21" s="121"/>
      <c r="E21" s="122"/>
      <c r="F21" s="123"/>
    </row>
    <row r="22" spans="1:6" ht="42" customHeight="1" x14ac:dyDescent="0.2">
      <c r="A22" s="89" t="s">
        <v>33</v>
      </c>
      <c r="B22" s="239" t="s">
        <v>111</v>
      </c>
      <c r="C22" s="236"/>
      <c r="D22" s="236"/>
      <c r="E22" s="236"/>
      <c r="F22" s="236"/>
    </row>
    <row r="23" spans="1:6" ht="6" customHeight="1" x14ac:dyDescent="0.2">
      <c r="B23" s="91"/>
      <c r="C23" s="91"/>
      <c r="D23" s="91"/>
      <c r="E23" s="92"/>
      <c r="F23" s="91"/>
    </row>
    <row r="24" spans="1:6" ht="54" customHeight="1" x14ac:dyDescent="0.2">
      <c r="A24" s="89" t="s">
        <v>33</v>
      </c>
      <c r="B24" s="236" t="s">
        <v>24</v>
      </c>
      <c r="C24" s="236"/>
      <c r="D24" s="236"/>
      <c r="E24" s="236"/>
      <c r="F24" s="236"/>
    </row>
    <row r="25" spans="1:6" ht="6" customHeight="1" x14ac:dyDescent="0.2">
      <c r="B25" s="91"/>
      <c r="C25" s="91"/>
      <c r="D25" s="91"/>
      <c r="E25" s="92"/>
      <c r="F25" s="91"/>
    </row>
    <row r="26" spans="1:6" ht="80.25" customHeight="1" x14ac:dyDescent="0.2">
      <c r="A26" s="89" t="s">
        <v>33</v>
      </c>
      <c r="B26" s="236" t="s">
        <v>19</v>
      </c>
      <c r="C26" s="236"/>
      <c r="D26" s="236"/>
      <c r="E26" s="236"/>
      <c r="F26" s="236"/>
    </row>
    <row r="27" spans="1:6" x14ac:dyDescent="0.2">
      <c r="E27" s="93" t="s">
        <v>3</v>
      </c>
      <c r="F27" s="94"/>
    </row>
    <row r="28" spans="1:6" x14ac:dyDescent="0.2">
      <c r="E28" s="93" t="s">
        <v>4</v>
      </c>
      <c r="F28" s="95"/>
    </row>
    <row r="29" spans="1:6" x14ac:dyDescent="0.2">
      <c r="E29" s="57"/>
    </row>
  </sheetData>
  <sheetProtection formatCells="0" formatRows="0" insertRows="0" deleteRows="0"/>
  <mergeCells count="8">
    <mergeCell ref="B26:F26"/>
    <mergeCell ref="B4:F4"/>
    <mergeCell ref="B5:F5"/>
    <mergeCell ref="B6:F6"/>
    <mergeCell ref="B18:F18"/>
    <mergeCell ref="B20:F20"/>
    <mergeCell ref="B24:F24"/>
    <mergeCell ref="B22:F22"/>
  </mergeCells>
  <printOptions horizontalCentered="1"/>
  <pageMargins left="0.5" right="0.5" top="0.52" bottom="0.25" header="0.5" footer="0.35"/>
  <pageSetup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zoomScale="115" zoomScaleNormal="115" workbookViewId="0">
      <selection activeCell="B16" sqref="B16"/>
    </sheetView>
  </sheetViews>
  <sheetFormatPr defaultColWidth="8.85546875" defaultRowHeight="15" x14ac:dyDescent="0.25"/>
  <cols>
    <col min="1" max="6" width="8.85546875" style="47"/>
    <col min="7" max="7" width="10.5703125" style="47" customWidth="1"/>
    <col min="8" max="9" width="8.85546875" style="47"/>
    <col min="10" max="10" width="10.5703125" style="47" customWidth="1"/>
    <col min="11" max="12" width="8.85546875" style="47"/>
    <col min="13" max="13" width="10.5703125" style="47" customWidth="1"/>
    <col min="14" max="16384" width="8.85546875" style="47"/>
  </cols>
  <sheetData>
    <row r="1" spans="1:13" x14ac:dyDescent="0.25">
      <c r="A1" s="46" t="s">
        <v>96</v>
      </c>
      <c r="B1" s="46"/>
      <c r="D1" s="47" t="s">
        <v>20</v>
      </c>
      <c r="F1" s="47" t="s">
        <v>6</v>
      </c>
      <c r="G1" s="47" t="s">
        <v>100</v>
      </c>
      <c r="H1" s="47" t="s">
        <v>101</v>
      </c>
      <c r="J1" s="193" t="s">
        <v>97</v>
      </c>
      <c r="K1" s="194" t="s">
        <v>98</v>
      </c>
      <c r="L1" s="194" t="s">
        <v>99</v>
      </c>
      <c r="M1" s="197" t="s">
        <v>119</v>
      </c>
    </row>
    <row r="2" spans="1:13" x14ac:dyDescent="0.25">
      <c r="A2" s="46">
        <f>SUM(Table2[LF])</f>
        <v>3084</v>
      </c>
      <c r="B2" s="46" t="s">
        <v>6</v>
      </c>
      <c r="D2" s="49"/>
      <c r="F2" s="48">
        <f>G2*H2</f>
        <v>62</v>
      </c>
      <c r="G2" s="49">
        <v>31</v>
      </c>
      <c r="H2" s="49">
        <v>2</v>
      </c>
      <c r="J2" s="201" t="s">
        <v>127</v>
      </c>
      <c r="K2" s="49">
        <v>966.26</v>
      </c>
      <c r="L2" s="49">
        <v>956.67</v>
      </c>
      <c r="M2" s="192">
        <f>IF(K2-L2-6&gt;0,K2-L2-6,0)</f>
        <v>3.5900000000000318</v>
      </c>
    </row>
    <row r="3" spans="1:13" x14ac:dyDescent="0.25">
      <c r="A3" s="46" t="s">
        <v>103</v>
      </c>
      <c r="B3" s="46"/>
      <c r="D3" s="49"/>
      <c r="F3" s="48">
        <f t="shared" ref="F3:F45" si="0">G3*H3</f>
        <v>128</v>
      </c>
      <c r="G3" s="49">
        <v>32</v>
      </c>
      <c r="H3" s="49">
        <v>4</v>
      </c>
      <c r="J3" s="201" t="s">
        <v>128</v>
      </c>
      <c r="K3" s="49">
        <v>968.26</v>
      </c>
      <c r="L3" s="49">
        <v>957.82</v>
      </c>
      <c r="M3" s="192">
        <f t="shared" ref="M3:M45" si="1">IF(K3-L3-6&gt;0,K3-L3-6,0)</f>
        <v>4.4399999999999409</v>
      </c>
    </row>
    <row r="4" spans="1:13" x14ac:dyDescent="0.25">
      <c r="A4" s="46">
        <f>SUM(Table1[VF])</f>
        <v>0</v>
      </c>
      <c r="B4" s="46" t="s">
        <v>20</v>
      </c>
      <c r="D4" s="49"/>
      <c r="F4" s="48">
        <f t="shared" si="0"/>
        <v>33</v>
      </c>
      <c r="G4" s="49">
        <v>33</v>
      </c>
      <c r="H4" s="49">
        <v>1</v>
      </c>
      <c r="J4" s="201" t="s">
        <v>142</v>
      </c>
      <c r="K4" s="49">
        <v>970.67</v>
      </c>
      <c r="L4" s="49">
        <v>958.81</v>
      </c>
      <c r="M4" s="192">
        <f t="shared" si="1"/>
        <v>5.8600000000000136</v>
      </c>
    </row>
    <row r="5" spans="1:13" x14ac:dyDescent="0.25">
      <c r="A5" s="46" t="s">
        <v>104</v>
      </c>
      <c r="B5" s="46"/>
      <c r="D5" s="49"/>
      <c r="F5" s="48">
        <f t="shared" si="0"/>
        <v>1365</v>
      </c>
      <c r="G5" s="49">
        <v>35</v>
      </c>
      <c r="H5" s="49">
        <v>39</v>
      </c>
      <c r="J5" s="201" t="s">
        <v>129</v>
      </c>
      <c r="K5" s="49">
        <v>971.43</v>
      </c>
      <c r="L5" s="49">
        <v>960.63</v>
      </c>
      <c r="M5" s="192">
        <f t="shared" si="1"/>
        <v>4.7999999999999545</v>
      </c>
    </row>
    <row r="6" spans="1:13" x14ac:dyDescent="0.25">
      <c r="A6" s="46">
        <f>COUNTIF(Table3[out],"&gt;0")</f>
        <v>21</v>
      </c>
      <c r="B6" s="46" t="s">
        <v>7</v>
      </c>
      <c r="D6" s="49"/>
      <c r="F6" s="48">
        <f t="shared" si="0"/>
        <v>144</v>
      </c>
      <c r="G6" s="49">
        <v>36</v>
      </c>
      <c r="H6" s="49">
        <v>4</v>
      </c>
      <c r="J6" s="201" t="s">
        <v>130</v>
      </c>
      <c r="K6" s="49">
        <v>973.67</v>
      </c>
      <c r="L6" s="49">
        <v>964.34</v>
      </c>
      <c r="M6" s="192">
        <f t="shared" si="1"/>
        <v>3.3299999999999272</v>
      </c>
    </row>
    <row r="7" spans="1:13" x14ac:dyDescent="0.25">
      <c r="A7" s="46">
        <f>SUM(Table3[Xtra])</f>
        <v>75.269999999999868</v>
      </c>
      <c r="B7" s="46" t="s">
        <v>105</v>
      </c>
      <c r="D7" s="49"/>
      <c r="F7" s="48">
        <f t="shared" si="0"/>
        <v>148</v>
      </c>
      <c r="G7" s="49">
        <v>37</v>
      </c>
      <c r="H7" s="49">
        <v>4</v>
      </c>
      <c r="J7" s="201" t="s">
        <v>131</v>
      </c>
      <c r="K7" s="49">
        <v>975.87</v>
      </c>
      <c r="L7" s="49">
        <v>966.38</v>
      </c>
      <c r="M7" s="192">
        <f t="shared" si="1"/>
        <v>3.4900000000000091</v>
      </c>
    </row>
    <row r="8" spans="1:13" x14ac:dyDescent="0.25">
      <c r="D8" s="49"/>
      <c r="F8" s="48">
        <f t="shared" si="0"/>
        <v>152</v>
      </c>
      <c r="G8" s="49">
        <v>38</v>
      </c>
      <c r="H8" s="49">
        <v>4</v>
      </c>
      <c r="J8" s="201" t="s">
        <v>132</v>
      </c>
      <c r="K8" s="49">
        <v>978.23</v>
      </c>
      <c r="L8" s="49">
        <v>968.81</v>
      </c>
      <c r="M8" s="192">
        <f t="shared" si="1"/>
        <v>3.4200000000000728</v>
      </c>
    </row>
    <row r="9" spans="1:13" x14ac:dyDescent="0.25">
      <c r="A9" s="50" t="s">
        <v>102</v>
      </c>
      <c r="B9" s="51">
        <v>80</v>
      </c>
      <c r="C9" s="55">
        <f>SUM(Table2[num])</f>
        <v>80</v>
      </c>
      <c r="D9" s="49"/>
      <c r="F9" s="48">
        <f t="shared" si="0"/>
        <v>273</v>
      </c>
      <c r="G9" s="49">
        <v>39</v>
      </c>
      <c r="H9" s="49">
        <v>7</v>
      </c>
      <c r="J9" s="201" t="s">
        <v>133</v>
      </c>
      <c r="K9" s="49">
        <v>981.82</v>
      </c>
      <c r="L9" s="49">
        <v>972.09</v>
      </c>
      <c r="M9" s="192">
        <f t="shared" si="1"/>
        <v>3.7300000000000182</v>
      </c>
    </row>
    <row r="10" spans="1:13" x14ac:dyDescent="0.25">
      <c r="A10" s="50" t="s">
        <v>106</v>
      </c>
      <c r="B10" s="51"/>
      <c r="C10" s="55">
        <f>COUNTIF(Table1[VF],"&gt;0")</f>
        <v>0</v>
      </c>
      <c r="D10" s="49"/>
      <c r="F10" s="48">
        <f t="shared" si="0"/>
        <v>44</v>
      </c>
      <c r="G10" s="49">
        <v>44</v>
      </c>
      <c r="H10" s="49">
        <v>1</v>
      </c>
      <c r="J10" s="201" t="s">
        <v>134</v>
      </c>
      <c r="K10" s="49">
        <v>982.34</v>
      </c>
      <c r="L10" s="49">
        <v>973.06</v>
      </c>
      <c r="M10" s="192">
        <f t="shared" si="1"/>
        <v>3.2800000000000864</v>
      </c>
    </row>
    <row r="11" spans="1:13" x14ac:dyDescent="0.25">
      <c r="A11" s="50" t="s">
        <v>107</v>
      </c>
      <c r="B11" s="51">
        <v>21</v>
      </c>
      <c r="C11" s="55">
        <f>COUNTIF(Table3[out],"&gt;0")</f>
        <v>21</v>
      </c>
      <c r="D11" s="49"/>
      <c r="F11" s="48">
        <f t="shared" si="0"/>
        <v>90</v>
      </c>
      <c r="G11" s="49">
        <v>45</v>
      </c>
      <c r="H11" s="49">
        <v>2</v>
      </c>
      <c r="J11" s="201" t="s">
        <v>135</v>
      </c>
      <c r="K11" s="49">
        <v>987.4</v>
      </c>
      <c r="L11" s="49">
        <v>975.68</v>
      </c>
      <c r="M11" s="192">
        <f t="shared" si="1"/>
        <v>5.7200000000000273</v>
      </c>
    </row>
    <row r="12" spans="1:13" x14ac:dyDescent="0.25">
      <c r="D12" s="49"/>
      <c r="F12" s="48">
        <f t="shared" si="0"/>
        <v>94</v>
      </c>
      <c r="G12" s="49">
        <v>47</v>
      </c>
      <c r="H12" s="49">
        <v>2</v>
      </c>
      <c r="J12" s="201" t="s">
        <v>136</v>
      </c>
      <c r="K12" s="49">
        <v>992.73</v>
      </c>
      <c r="L12" s="49">
        <v>982.12</v>
      </c>
      <c r="M12" s="192">
        <f t="shared" si="1"/>
        <v>4.6100000000000136</v>
      </c>
    </row>
    <row r="13" spans="1:13" x14ac:dyDescent="0.25">
      <c r="D13" s="49"/>
      <c r="F13" s="48">
        <f t="shared" si="0"/>
        <v>48</v>
      </c>
      <c r="G13" s="49">
        <v>48</v>
      </c>
      <c r="H13" s="49">
        <v>1</v>
      </c>
      <c r="J13" s="201" t="s">
        <v>137</v>
      </c>
      <c r="K13" s="49">
        <v>995.89</v>
      </c>
      <c r="L13" s="49">
        <v>986.82</v>
      </c>
      <c r="M13" s="192">
        <f t="shared" si="1"/>
        <v>3.0699999999999363</v>
      </c>
    </row>
    <row r="14" spans="1:13" x14ac:dyDescent="0.25">
      <c r="D14" s="49"/>
      <c r="F14" s="48">
        <f t="shared" si="0"/>
        <v>98</v>
      </c>
      <c r="G14" s="49">
        <v>49</v>
      </c>
      <c r="H14" s="49">
        <v>2</v>
      </c>
      <c r="J14" s="201" t="s">
        <v>138</v>
      </c>
      <c r="K14" s="49">
        <v>1004.85</v>
      </c>
      <c r="L14" s="49">
        <v>994.44</v>
      </c>
      <c r="M14" s="192">
        <f t="shared" si="1"/>
        <v>4.4099999999999682</v>
      </c>
    </row>
    <row r="15" spans="1:13" x14ac:dyDescent="0.25">
      <c r="D15" s="49"/>
      <c r="F15" s="48">
        <f t="shared" si="0"/>
        <v>50</v>
      </c>
      <c r="G15" s="49">
        <v>50</v>
      </c>
      <c r="H15" s="49">
        <v>1</v>
      </c>
      <c r="J15" s="201" t="s">
        <v>139</v>
      </c>
      <c r="K15" s="49">
        <v>1011.5</v>
      </c>
      <c r="L15" s="49">
        <v>1002.73</v>
      </c>
      <c r="M15" s="192">
        <f t="shared" si="1"/>
        <v>2.7699999999999818</v>
      </c>
    </row>
    <row r="16" spans="1:13" x14ac:dyDescent="0.25">
      <c r="D16" s="49"/>
      <c r="F16" s="48">
        <f t="shared" si="0"/>
        <v>110</v>
      </c>
      <c r="G16" s="49">
        <v>55</v>
      </c>
      <c r="H16" s="49">
        <v>2</v>
      </c>
      <c r="J16" s="201" t="s">
        <v>140</v>
      </c>
      <c r="K16" s="49">
        <v>1013.39</v>
      </c>
      <c r="L16" s="49">
        <v>1004.85</v>
      </c>
      <c r="M16" s="192">
        <f t="shared" si="1"/>
        <v>2.5399999999999636</v>
      </c>
    </row>
    <row r="17" spans="4:13" x14ac:dyDescent="0.25">
      <c r="D17" s="49"/>
      <c r="F17" s="48">
        <f t="shared" si="0"/>
        <v>180</v>
      </c>
      <c r="G17" s="49">
        <v>60</v>
      </c>
      <c r="H17" s="49">
        <v>3</v>
      </c>
      <c r="J17" s="201" t="s">
        <v>141</v>
      </c>
      <c r="K17" s="49">
        <v>1011.32</v>
      </c>
      <c r="L17" s="49">
        <v>1002.86</v>
      </c>
      <c r="M17" s="192">
        <f t="shared" si="1"/>
        <v>2.4600000000000364</v>
      </c>
    </row>
    <row r="18" spans="4:13" x14ac:dyDescent="0.25">
      <c r="D18" s="49"/>
      <c r="F18" s="48">
        <f t="shared" si="0"/>
        <v>65</v>
      </c>
      <c r="G18" s="49">
        <v>65</v>
      </c>
      <c r="H18" s="49">
        <v>1</v>
      </c>
      <c r="J18" s="201" t="s">
        <v>143</v>
      </c>
      <c r="K18" s="49">
        <v>995.28</v>
      </c>
      <c r="L18" s="49">
        <v>986.38</v>
      </c>
      <c r="M18" s="192">
        <f t="shared" si="1"/>
        <v>2.8999999999999773</v>
      </c>
    </row>
    <row r="19" spans="4:13" x14ac:dyDescent="0.25">
      <c r="D19" s="49"/>
      <c r="F19" s="48">
        <f t="shared" si="0"/>
        <v>0</v>
      </c>
      <c r="G19" s="49"/>
      <c r="H19" s="49"/>
      <c r="J19" s="201" t="s">
        <v>144</v>
      </c>
      <c r="K19" s="49">
        <v>995.86</v>
      </c>
      <c r="L19" s="49">
        <v>987.09</v>
      </c>
      <c r="M19" s="192">
        <f t="shared" si="1"/>
        <v>2.7699999999999818</v>
      </c>
    </row>
    <row r="20" spans="4:13" x14ac:dyDescent="0.25">
      <c r="D20" s="49"/>
      <c r="F20" s="48">
        <f t="shared" si="0"/>
        <v>0</v>
      </c>
      <c r="G20" s="49"/>
      <c r="H20" s="49"/>
      <c r="J20" s="201" t="s">
        <v>145</v>
      </c>
      <c r="K20" s="49">
        <v>999.92</v>
      </c>
      <c r="L20" s="49">
        <v>991.25</v>
      </c>
      <c r="M20" s="192">
        <f t="shared" si="1"/>
        <v>2.6699999999999591</v>
      </c>
    </row>
    <row r="21" spans="4:13" x14ac:dyDescent="0.25">
      <c r="D21" s="49"/>
      <c r="F21" s="48">
        <f t="shared" si="0"/>
        <v>0</v>
      </c>
      <c r="G21" s="49"/>
      <c r="H21" s="49"/>
      <c r="J21" s="201" t="s">
        <v>146</v>
      </c>
      <c r="K21" s="49">
        <v>1006.97</v>
      </c>
      <c r="L21" s="49">
        <v>998.07</v>
      </c>
      <c r="M21" s="192">
        <f t="shared" si="1"/>
        <v>2.8999999999999773</v>
      </c>
    </row>
    <row r="22" spans="4:13" x14ac:dyDescent="0.25">
      <c r="D22" s="49"/>
      <c r="F22" s="48">
        <f t="shared" si="0"/>
        <v>0</v>
      </c>
      <c r="G22" s="49"/>
      <c r="H22" s="49"/>
      <c r="J22" s="201" t="s">
        <v>147</v>
      </c>
      <c r="K22" s="49">
        <v>1009.59</v>
      </c>
      <c r="L22" s="49">
        <v>1001.08</v>
      </c>
      <c r="M22" s="192">
        <f t="shared" si="1"/>
        <v>2.5099999999999909</v>
      </c>
    </row>
    <row r="23" spans="4:13" x14ac:dyDescent="0.25">
      <c r="D23" s="49"/>
      <c r="F23" s="48">
        <f t="shared" si="0"/>
        <v>0</v>
      </c>
      <c r="G23" s="49"/>
      <c r="H23" s="49"/>
      <c r="J23" s="191"/>
      <c r="K23" s="49"/>
      <c r="L23" s="49"/>
      <c r="M23" s="192">
        <f t="shared" si="1"/>
        <v>0</v>
      </c>
    </row>
    <row r="24" spans="4:13" x14ac:dyDescent="0.25">
      <c r="D24" s="49"/>
      <c r="F24" s="48">
        <f t="shared" si="0"/>
        <v>0</v>
      </c>
      <c r="G24" s="49"/>
      <c r="H24" s="49"/>
      <c r="J24" s="191"/>
      <c r="K24" s="49"/>
      <c r="L24" s="49"/>
      <c r="M24" s="192">
        <f t="shared" si="1"/>
        <v>0</v>
      </c>
    </row>
    <row r="25" spans="4:13" x14ac:dyDescent="0.25">
      <c r="D25" s="49"/>
      <c r="F25" s="48">
        <f t="shared" si="0"/>
        <v>0</v>
      </c>
      <c r="G25" s="49"/>
      <c r="H25" s="49"/>
      <c r="J25" s="191"/>
      <c r="K25" s="49"/>
      <c r="L25" s="49"/>
      <c r="M25" s="192">
        <f t="shared" si="1"/>
        <v>0</v>
      </c>
    </row>
    <row r="26" spans="4:13" x14ac:dyDescent="0.25">
      <c r="D26" s="49"/>
      <c r="F26" s="48">
        <f t="shared" si="0"/>
        <v>0</v>
      </c>
      <c r="G26" s="49"/>
      <c r="H26" s="49"/>
      <c r="J26" s="191"/>
      <c r="K26" s="49"/>
      <c r="L26" s="49"/>
      <c r="M26" s="192">
        <f t="shared" si="1"/>
        <v>0</v>
      </c>
    </row>
    <row r="27" spans="4:13" x14ac:dyDescent="0.25">
      <c r="D27" s="49"/>
      <c r="F27" s="48">
        <f t="shared" si="0"/>
        <v>0</v>
      </c>
      <c r="G27" s="49"/>
      <c r="H27" s="49"/>
      <c r="J27" s="191"/>
      <c r="K27" s="49"/>
      <c r="L27" s="49"/>
      <c r="M27" s="192">
        <f t="shared" si="1"/>
        <v>0</v>
      </c>
    </row>
    <row r="28" spans="4:13" x14ac:dyDescent="0.25">
      <c r="D28" s="49"/>
      <c r="F28" s="48">
        <f t="shared" si="0"/>
        <v>0</v>
      </c>
      <c r="G28" s="49"/>
      <c r="H28" s="49"/>
      <c r="J28" s="191"/>
      <c r="K28" s="49"/>
      <c r="L28" s="49"/>
      <c r="M28" s="192">
        <f t="shared" si="1"/>
        <v>0</v>
      </c>
    </row>
    <row r="29" spans="4:13" x14ac:dyDescent="0.25">
      <c r="D29" s="49"/>
      <c r="F29" s="48">
        <f t="shared" si="0"/>
        <v>0</v>
      </c>
      <c r="G29" s="49"/>
      <c r="H29" s="49"/>
      <c r="J29" s="191"/>
      <c r="K29" s="49"/>
      <c r="L29" s="49"/>
      <c r="M29" s="192">
        <f t="shared" si="1"/>
        <v>0</v>
      </c>
    </row>
    <row r="30" spans="4:13" x14ac:dyDescent="0.25">
      <c r="D30" s="49"/>
      <c r="F30" s="48">
        <f t="shared" si="0"/>
        <v>0</v>
      </c>
      <c r="G30" s="49"/>
      <c r="H30" s="49"/>
      <c r="J30" s="191"/>
      <c r="K30" s="49"/>
      <c r="L30" s="49"/>
      <c r="M30" s="192">
        <f t="shared" si="1"/>
        <v>0</v>
      </c>
    </row>
    <row r="31" spans="4:13" x14ac:dyDescent="0.25">
      <c r="D31" s="49"/>
      <c r="F31" s="48">
        <f t="shared" si="0"/>
        <v>0</v>
      </c>
      <c r="G31" s="49"/>
      <c r="H31" s="49"/>
      <c r="J31" s="191"/>
      <c r="K31" s="49"/>
      <c r="L31" s="49"/>
      <c r="M31" s="192">
        <f t="shared" si="1"/>
        <v>0</v>
      </c>
    </row>
    <row r="32" spans="4:13" x14ac:dyDescent="0.25">
      <c r="D32" s="49"/>
      <c r="F32" s="48">
        <f t="shared" si="0"/>
        <v>0</v>
      </c>
      <c r="G32" s="49"/>
      <c r="H32" s="49"/>
      <c r="J32" s="191"/>
      <c r="K32" s="49"/>
      <c r="L32" s="49"/>
      <c r="M32" s="192">
        <f t="shared" si="1"/>
        <v>0</v>
      </c>
    </row>
    <row r="33" spans="4:13" x14ac:dyDescent="0.25">
      <c r="D33" s="49"/>
      <c r="F33" s="48">
        <f t="shared" si="0"/>
        <v>0</v>
      </c>
      <c r="G33" s="49"/>
      <c r="H33" s="49"/>
      <c r="J33" s="191"/>
      <c r="K33" s="49"/>
      <c r="L33" s="49"/>
      <c r="M33" s="192">
        <f t="shared" si="1"/>
        <v>0</v>
      </c>
    </row>
    <row r="34" spans="4:13" x14ac:dyDescent="0.25">
      <c r="D34" s="49"/>
      <c r="F34" s="48">
        <f t="shared" si="0"/>
        <v>0</v>
      </c>
      <c r="G34" s="49"/>
      <c r="H34" s="49"/>
      <c r="J34" s="191"/>
      <c r="K34" s="49"/>
      <c r="L34" s="49"/>
      <c r="M34" s="192">
        <f t="shared" si="1"/>
        <v>0</v>
      </c>
    </row>
    <row r="35" spans="4:13" x14ac:dyDescent="0.25">
      <c r="D35" s="49"/>
      <c r="F35" s="48">
        <f t="shared" si="0"/>
        <v>0</v>
      </c>
      <c r="G35" s="49"/>
      <c r="H35" s="49"/>
      <c r="J35" s="191"/>
      <c r="K35" s="49"/>
      <c r="L35" s="49"/>
      <c r="M35" s="192">
        <f t="shared" si="1"/>
        <v>0</v>
      </c>
    </row>
    <row r="36" spans="4:13" x14ac:dyDescent="0.25">
      <c r="D36" s="49"/>
      <c r="F36" s="48">
        <f t="shared" si="0"/>
        <v>0</v>
      </c>
      <c r="G36" s="49"/>
      <c r="H36" s="49"/>
      <c r="J36" s="191"/>
      <c r="K36" s="49"/>
      <c r="L36" s="49"/>
      <c r="M36" s="192">
        <f t="shared" si="1"/>
        <v>0</v>
      </c>
    </row>
    <row r="37" spans="4:13" x14ac:dyDescent="0.25">
      <c r="D37" s="49"/>
      <c r="F37" s="48">
        <f t="shared" si="0"/>
        <v>0</v>
      </c>
      <c r="G37" s="49"/>
      <c r="H37" s="49"/>
      <c r="J37" s="191"/>
      <c r="K37" s="49"/>
      <c r="L37" s="49"/>
      <c r="M37" s="192">
        <f t="shared" si="1"/>
        <v>0</v>
      </c>
    </row>
    <row r="38" spans="4:13" x14ac:dyDescent="0.25">
      <c r="D38" s="49"/>
      <c r="F38" s="48">
        <f t="shared" si="0"/>
        <v>0</v>
      </c>
      <c r="G38" s="49"/>
      <c r="H38" s="49"/>
      <c r="J38" s="191"/>
      <c r="K38" s="49"/>
      <c r="L38" s="49"/>
      <c r="M38" s="192">
        <f t="shared" si="1"/>
        <v>0</v>
      </c>
    </row>
    <row r="39" spans="4:13" x14ac:dyDescent="0.25">
      <c r="D39" s="49"/>
      <c r="F39" s="48">
        <f t="shared" si="0"/>
        <v>0</v>
      </c>
      <c r="G39" s="49"/>
      <c r="H39" s="49"/>
      <c r="J39" s="191"/>
      <c r="K39" s="49"/>
      <c r="L39" s="49"/>
      <c r="M39" s="192">
        <f t="shared" si="1"/>
        <v>0</v>
      </c>
    </row>
    <row r="40" spans="4:13" x14ac:dyDescent="0.25">
      <c r="D40" s="49"/>
      <c r="F40" s="48">
        <f t="shared" si="0"/>
        <v>0</v>
      </c>
      <c r="G40" s="49"/>
      <c r="H40" s="49"/>
      <c r="J40" s="191"/>
      <c r="K40" s="49"/>
      <c r="L40" s="49"/>
      <c r="M40" s="192">
        <f t="shared" si="1"/>
        <v>0</v>
      </c>
    </row>
    <row r="41" spans="4:13" x14ac:dyDescent="0.25">
      <c r="D41" s="49"/>
      <c r="F41" s="48">
        <f t="shared" si="0"/>
        <v>0</v>
      </c>
      <c r="G41" s="49"/>
      <c r="H41" s="49"/>
      <c r="J41" s="191"/>
      <c r="K41" s="49"/>
      <c r="L41" s="49"/>
      <c r="M41" s="192">
        <f t="shared" si="1"/>
        <v>0</v>
      </c>
    </row>
    <row r="42" spans="4:13" x14ac:dyDescent="0.25">
      <c r="D42" s="49"/>
      <c r="F42" s="48">
        <f t="shared" si="0"/>
        <v>0</v>
      </c>
      <c r="G42" s="49"/>
      <c r="H42" s="49"/>
      <c r="J42" s="191"/>
      <c r="K42" s="49"/>
      <c r="L42" s="49"/>
      <c r="M42" s="192">
        <f t="shared" si="1"/>
        <v>0</v>
      </c>
    </row>
    <row r="43" spans="4:13" x14ac:dyDescent="0.25">
      <c r="D43" s="49"/>
      <c r="F43" s="48">
        <f t="shared" si="0"/>
        <v>0</v>
      </c>
      <c r="G43" s="49"/>
      <c r="H43" s="49"/>
      <c r="J43" s="191"/>
      <c r="K43" s="49"/>
      <c r="L43" s="49"/>
      <c r="M43" s="192">
        <f t="shared" si="1"/>
        <v>0</v>
      </c>
    </row>
    <row r="44" spans="4:13" x14ac:dyDescent="0.25">
      <c r="D44" s="49"/>
      <c r="F44" s="48">
        <f t="shared" si="0"/>
        <v>0</v>
      </c>
      <c r="G44" s="49"/>
      <c r="H44" s="49"/>
      <c r="J44" s="191"/>
      <c r="K44" s="49"/>
      <c r="L44" s="49"/>
      <c r="M44" s="192">
        <f t="shared" si="1"/>
        <v>0</v>
      </c>
    </row>
    <row r="45" spans="4:13" x14ac:dyDescent="0.25">
      <c r="D45" s="189"/>
      <c r="F45" s="190">
        <f t="shared" si="0"/>
        <v>0</v>
      </c>
      <c r="G45" s="189"/>
      <c r="H45" s="189"/>
      <c r="J45" s="195"/>
      <c r="K45" s="189"/>
      <c r="L45" s="189"/>
      <c r="M45" s="196">
        <f t="shared" si="1"/>
        <v>0</v>
      </c>
    </row>
  </sheetData>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27"/>
  <sheetViews>
    <sheetView view="pageBreakPreview" zoomScaleNormal="100" zoomScaleSheetLayoutView="100" workbookViewId="0">
      <selection activeCell="D35" sqref="D35"/>
    </sheetView>
  </sheetViews>
  <sheetFormatPr defaultRowHeight="12.75" x14ac:dyDescent="0.2"/>
  <cols>
    <col min="1" max="1" width="5.7109375" style="57" customWidth="1"/>
    <col min="2" max="2" width="38.140625" style="57" customWidth="1"/>
    <col min="3" max="3" width="18.28515625" style="57"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45379</v>
      </c>
    </row>
    <row r="2" spans="1:9" x14ac:dyDescent="0.2">
      <c r="E2" s="226" t="str">
        <f>SUMMARY!E2</f>
        <v>Addendum 1:</v>
      </c>
      <c r="F2" s="227">
        <f>SUMMARY!F2</f>
        <v>45391</v>
      </c>
    </row>
    <row r="3" spans="1:9" x14ac:dyDescent="0.2">
      <c r="E3" s="58" t="s">
        <v>10</v>
      </c>
      <c r="F3" s="7" t="str">
        <f>SUMMARY!F3</f>
        <v>205-40-07</v>
      </c>
    </row>
    <row r="4" spans="1:9" ht="20.100000000000001" customHeight="1" x14ac:dyDescent="0.2">
      <c r="B4" s="238" t="s">
        <v>26</v>
      </c>
      <c r="C4" s="238"/>
      <c r="D4" s="238"/>
      <c r="E4" s="238"/>
      <c r="F4" s="238"/>
      <c r="H4">
        <f>SUMIF(B:B,"*EXCAVATION*",D:D)</f>
        <v>18012</v>
      </c>
      <c r="I4" t="s">
        <v>117</v>
      </c>
    </row>
    <row r="5" spans="1:9" ht="20.100000000000001" customHeight="1" x14ac:dyDescent="0.2">
      <c r="B5" s="237" t="str">
        <f>SUMMARY!C5</f>
        <v>MORGAN HEIGHTS PHASE 7</v>
      </c>
      <c r="C5" s="237"/>
      <c r="D5" s="237"/>
      <c r="E5" s="237"/>
      <c r="F5" s="237"/>
      <c r="H5">
        <f>SUMIF(B:B,"*EMBANKMENT*",D:D)</f>
        <v>17789</v>
      </c>
      <c r="I5" t="s">
        <v>118</v>
      </c>
    </row>
    <row r="6" spans="1:9" ht="20.100000000000001" customHeight="1" x14ac:dyDescent="0.2">
      <c r="B6" s="238" t="s">
        <v>109</v>
      </c>
      <c r="C6" s="238"/>
      <c r="D6" s="238"/>
      <c r="E6" s="238"/>
      <c r="F6" s="238"/>
      <c r="H6">
        <f>H4-H5</f>
        <v>223</v>
      </c>
      <c r="I6" t="str">
        <f>IF(H6=0,"",IF(H6&gt;0,"EXPORT","IMPORT"))</f>
        <v>EXPORT</v>
      </c>
    </row>
    <row r="7" spans="1:9" ht="12.75" customHeight="1" thickBot="1" x14ac:dyDescent="0.25">
      <c r="A7" s="98"/>
      <c r="B7" s="98"/>
      <c r="C7" s="98"/>
      <c r="D7" s="98"/>
      <c r="E7" s="98"/>
      <c r="F7" s="99"/>
    </row>
    <row r="8" spans="1:9" ht="26.25" customHeight="1" thickBot="1" x14ac:dyDescent="0.25">
      <c r="A8" s="100" t="s">
        <v>12</v>
      </c>
      <c r="B8" s="101" t="s">
        <v>13</v>
      </c>
      <c r="C8" s="102" t="s">
        <v>2</v>
      </c>
      <c r="D8" s="64" t="s">
        <v>34</v>
      </c>
      <c r="E8" s="103" t="s">
        <v>14</v>
      </c>
      <c r="F8" s="104" t="s">
        <v>15</v>
      </c>
    </row>
    <row r="9" spans="1:9" x14ac:dyDescent="0.2">
      <c r="A9" s="105"/>
      <c r="B9" s="106"/>
      <c r="C9" s="107"/>
      <c r="D9" s="179"/>
      <c r="E9" s="108"/>
      <c r="F9" s="109"/>
    </row>
    <row r="10" spans="1:9" ht="18" customHeight="1" x14ac:dyDescent="0.35">
      <c r="A10" s="43">
        <f>ROW()-8</f>
        <v>2</v>
      </c>
      <c r="B10" s="175" t="s">
        <v>49</v>
      </c>
      <c r="C10" s="111" t="s">
        <v>22</v>
      </c>
      <c r="D10" s="181">
        <v>15.73</v>
      </c>
      <c r="E10" s="75" t="s">
        <v>9</v>
      </c>
      <c r="F10" s="76" t="s">
        <v>9</v>
      </c>
    </row>
    <row r="11" spans="1:9" ht="18" customHeight="1" x14ac:dyDescent="0.35">
      <c r="A11" s="43">
        <f t="shared" ref="A11:A12" si="0">ROW()-8</f>
        <v>3</v>
      </c>
      <c r="B11" s="110" t="s">
        <v>50</v>
      </c>
      <c r="C11" s="111" t="s">
        <v>1</v>
      </c>
      <c r="D11" s="216">
        <v>18012</v>
      </c>
      <c r="E11" s="75" t="s">
        <v>9</v>
      </c>
      <c r="F11" s="76" t="s">
        <v>9</v>
      </c>
      <c r="G11" s="74"/>
    </row>
    <row r="12" spans="1:9" ht="18" customHeight="1" x14ac:dyDescent="0.35">
      <c r="A12" s="43">
        <f t="shared" si="0"/>
        <v>4</v>
      </c>
      <c r="B12" s="110" t="s">
        <v>51</v>
      </c>
      <c r="C12" s="111" t="s">
        <v>1</v>
      </c>
      <c r="D12" s="216">
        <v>17789</v>
      </c>
      <c r="E12" s="75" t="s">
        <v>9</v>
      </c>
      <c r="F12" s="76" t="s">
        <v>9</v>
      </c>
      <c r="G12" s="74"/>
    </row>
    <row r="13" spans="1:9" ht="15.75" thickBot="1" x14ac:dyDescent="0.4">
      <c r="A13" s="79"/>
      <c r="B13" s="176"/>
      <c r="C13" s="177"/>
      <c r="D13" s="180"/>
      <c r="E13" s="82"/>
      <c r="F13" s="83"/>
    </row>
    <row r="14" spans="1:9" ht="19.5" customHeight="1" x14ac:dyDescent="0.35">
      <c r="A14" s="84"/>
      <c r="B14" s="116"/>
      <c r="C14" s="112"/>
      <c r="D14" s="112"/>
      <c r="E14" s="117" t="s">
        <v>8</v>
      </c>
      <c r="F14" s="118" t="s">
        <v>9</v>
      </c>
    </row>
    <row r="15" spans="1:9" ht="12.75" customHeight="1" x14ac:dyDescent="0.2">
      <c r="A15" s="88" t="s">
        <v>30</v>
      </c>
      <c r="B15" s="116"/>
      <c r="C15" s="112"/>
      <c r="D15" s="112"/>
      <c r="E15" s="113"/>
      <c r="F15" s="119"/>
    </row>
    <row r="16" spans="1:9" ht="10.9" customHeight="1" x14ac:dyDescent="0.2">
      <c r="A16" s="84"/>
      <c r="B16" s="116"/>
      <c r="C16" s="112"/>
      <c r="D16" s="112"/>
      <c r="E16" s="113"/>
      <c r="F16" s="119"/>
    </row>
    <row r="17" spans="1:6" ht="12.75" customHeight="1" x14ac:dyDescent="0.2">
      <c r="A17" s="89" t="s">
        <v>33</v>
      </c>
      <c r="B17" s="236" t="s">
        <v>52</v>
      </c>
      <c r="C17" s="236"/>
      <c r="D17" s="236"/>
      <c r="E17" s="236"/>
      <c r="F17" s="236"/>
    </row>
    <row r="18" spans="1:6" ht="6" customHeight="1" x14ac:dyDescent="0.2">
      <c r="A18" s="89"/>
      <c r="B18" s="120"/>
      <c r="C18" s="121"/>
      <c r="D18" s="121"/>
      <c r="E18" s="122"/>
      <c r="F18" s="123"/>
    </row>
    <row r="19" spans="1:6" ht="12.75" customHeight="1" x14ac:dyDescent="0.2">
      <c r="A19" s="89" t="s">
        <v>33</v>
      </c>
      <c r="B19" s="239" t="s">
        <v>116</v>
      </c>
      <c r="C19" s="236"/>
      <c r="D19" s="236"/>
      <c r="E19" s="236"/>
      <c r="F19" s="236"/>
    </row>
    <row r="20" spans="1:6" ht="6" customHeight="1" x14ac:dyDescent="0.2">
      <c r="A20" s="89"/>
      <c r="B20" s="120"/>
      <c r="C20" s="121"/>
      <c r="D20" s="121"/>
      <c r="E20" s="122"/>
      <c r="F20" s="123"/>
    </row>
    <row r="21" spans="1:6" ht="42" customHeight="1" x14ac:dyDescent="0.2">
      <c r="A21" s="89" t="s">
        <v>33</v>
      </c>
      <c r="B21" s="239" t="s">
        <v>111</v>
      </c>
      <c r="C21" s="236"/>
      <c r="D21" s="236"/>
      <c r="E21" s="236"/>
      <c r="F21" s="236"/>
    </row>
    <row r="22" spans="1:6" ht="6" customHeight="1" x14ac:dyDescent="0.2">
      <c r="A22" s="89"/>
      <c r="B22" s="120"/>
      <c r="C22" s="121"/>
      <c r="D22" s="121"/>
      <c r="E22" s="122"/>
      <c r="F22" s="123"/>
    </row>
    <row r="23" spans="1:6" ht="54.75" customHeight="1" x14ac:dyDescent="0.2">
      <c r="A23" s="89" t="s">
        <v>33</v>
      </c>
      <c r="B23" s="236" t="s">
        <v>18</v>
      </c>
      <c r="C23" s="236"/>
      <c r="D23" s="236"/>
      <c r="E23" s="236"/>
      <c r="F23" s="236"/>
    </row>
    <row r="24" spans="1:6" ht="6" customHeight="1" x14ac:dyDescent="0.2">
      <c r="A24" s="89"/>
      <c r="B24" s="120"/>
      <c r="C24" s="121"/>
      <c r="D24" s="121"/>
      <c r="E24" s="122"/>
      <c r="F24" s="123"/>
    </row>
    <row r="25" spans="1:6" ht="85.15" customHeight="1" x14ac:dyDescent="0.2">
      <c r="A25" s="89" t="s">
        <v>33</v>
      </c>
      <c r="B25" s="236" t="s">
        <v>19</v>
      </c>
      <c r="C25" s="236"/>
      <c r="D25" s="236"/>
      <c r="E25" s="236"/>
      <c r="F25" s="236"/>
    </row>
    <row r="26" spans="1:6" ht="13.15" customHeight="1" x14ac:dyDescent="0.2">
      <c r="E26" s="124" t="s">
        <v>3</v>
      </c>
      <c r="F26" s="94"/>
    </row>
    <row r="27" spans="1:6" ht="13.15" customHeight="1" x14ac:dyDescent="0.2">
      <c r="E27" s="124" t="s">
        <v>4</v>
      </c>
      <c r="F27" s="95"/>
    </row>
  </sheetData>
  <sheetProtection formatCells="0" formatRows="0" insertRows="0" deleteRows="0"/>
  <mergeCells count="8">
    <mergeCell ref="B23:F23"/>
    <mergeCell ref="B25:F25"/>
    <mergeCell ref="B5:F5"/>
    <mergeCell ref="B6:F6"/>
    <mergeCell ref="B4:F4"/>
    <mergeCell ref="B17:F17"/>
    <mergeCell ref="B21:F21"/>
    <mergeCell ref="B19:F19"/>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I59"/>
  <sheetViews>
    <sheetView view="pageBreakPreview" zoomScaleNormal="100" zoomScaleSheetLayoutView="100" workbookViewId="0">
      <selection activeCell="E2" sqref="E2:F2"/>
    </sheetView>
  </sheetViews>
  <sheetFormatPr defaultRowHeight="12.75" x14ac:dyDescent="0.2"/>
  <cols>
    <col min="1" max="1" width="5.7109375" style="57" customWidth="1"/>
    <col min="2" max="2" width="39.28515625" style="57" customWidth="1"/>
    <col min="3" max="3" width="18.28515625" style="57" customWidth="1"/>
    <col min="4" max="4" width="12.140625" style="161" bestFit="1" customWidth="1"/>
    <col min="5" max="5" width="14.5703125" style="60" bestFit="1" customWidth="1"/>
    <col min="6" max="6" width="16.7109375" style="57" customWidth="1"/>
    <col min="7" max="16384" width="9.140625" style="57"/>
  </cols>
  <sheetData>
    <row r="1" spans="1:9" x14ac:dyDescent="0.2">
      <c r="E1" s="57"/>
      <c r="F1" s="96">
        <f>SUMMARY!F1</f>
        <v>45379</v>
      </c>
    </row>
    <row r="2" spans="1:9" x14ac:dyDescent="0.2">
      <c r="E2" s="226" t="str">
        <f>SUMMARY!E2</f>
        <v>Addendum 1:</v>
      </c>
      <c r="F2" s="227">
        <f>SUMMARY!F2</f>
        <v>45391</v>
      </c>
    </row>
    <row r="3" spans="1:9" x14ac:dyDescent="0.2">
      <c r="E3" s="58" t="s">
        <v>10</v>
      </c>
      <c r="F3" s="7" t="str">
        <f>SUMMARY!F3</f>
        <v>205-40-07</v>
      </c>
    </row>
    <row r="4" spans="1:9" ht="20.100000000000001" customHeight="1" x14ac:dyDescent="0.2">
      <c r="B4" s="238" t="s">
        <v>26</v>
      </c>
      <c r="C4" s="238"/>
      <c r="D4" s="238"/>
      <c r="E4" s="238"/>
      <c r="F4" s="238"/>
      <c r="H4">
        <f>SUMIF(B:B,"*EXCAVATION*",D:D)</f>
        <v>5631</v>
      </c>
      <c r="I4" t="s">
        <v>117</v>
      </c>
    </row>
    <row r="5" spans="1:9" ht="20.100000000000001" customHeight="1" x14ac:dyDescent="0.25">
      <c r="B5" s="241" t="str">
        <f>SUMMARY!C5</f>
        <v>MORGAN HEIGHTS PHASE 7</v>
      </c>
      <c r="C5" s="241"/>
      <c r="D5" s="241"/>
      <c r="E5" s="241"/>
      <c r="F5" s="241"/>
      <c r="H5">
        <f>SUMIF(B:B,"*EMBANKMENT*",D:D)</f>
        <v>3237</v>
      </c>
      <c r="I5" t="s">
        <v>118</v>
      </c>
    </row>
    <row r="6" spans="1:9" ht="20.100000000000001" customHeight="1" x14ac:dyDescent="0.25">
      <c r="B6" s="242" t="s">
        <v>23</v>
      </c>
      <c r="C6" s="242"/>
      <c r="D6" s="242"/>
      <c r="E6" s="242"/>
      <c r="F6" s="242"/>
      <c r="H6">
        <f>H4-H5</f>
        <v>2394</v>
      </c>
      <c r="I6" t="str">
        <f>IF(H6=0,"",IF(H6&gt;0,"EXPORT","IMPORT"))</f>
        <v>EXPORT</v>
      </c>
    </row>
    <row r="7" spans="1:9" ht="12.75" customHeight="1" thickBot="1" x14ac:dyDescent="0.25">
      <c r="A7" s="98"/>
      <c r="B7" s="98"/>
      <c r="C7" s="98"/>
      <c r="D7" s="98"/>
      <c r="E7" s="98"/>
      <c r="F7" s="99"/>
    </row>
    <row r="8" spans="1:9" ht="26.25" thickBot="1" x14ac:dyDescent="0.25">
      <c r="A8" s="100" t="s">
        <v>12</v>
      </c>
      <c r="B8" s="101" t="s">
        <v>13</v>
      </c>
      <c r="C8" s="102" t="s">
        <v>2</v>
      </c>
      <c r="D8" s="162" t="s">
        <v>34</v>
      </c>
      <c r="E8" s="103" t="s">
        <v>14</v>
      </c>
      <c r="F8" s="104" t="s">
        <v>15</v>
      </c>
    </row>
    <row r="9" spans="1:9" ht="15" x14ac:dyDescent="0.35">
      <c r="A9" s="105"/>
      <c r="B9" s="106"/>
      <c r="C9" s="107"/>
      <c r="D9" s="179"/>
      <c r="E9" s="163"/>
      <c r="F9" s="164"/>
    </row>
    <row r="10" spans="1:9" ht="18" customHeight="1" x14ac:dyDescent="0.35">
      <c r="A10" s="165" t="s">
        <v>36</v>
      </c>
      <c r="B10" s="166"/>
      <c r="C10" s="167"/>
      <c r="D10" s="182"/>
      <c r="E10" s="163"/>
      <c r="F10" s="76"/>
    </row>
    <row r="11" spans="1:9" ht="18" customHeight="1" x14ac:dyDescent="0.35">
      <c r="A11" s="43">
        <f>ROW()-9</f>
        <v>2</v>
      </c>
      <c r="B11" s="28" t="s">
        <v>171</v>
      </c>
      <c r="C11" s="29" t="s">
        <v>22</v>
      </c>
      <c r="D11" s="183">
        <v>0.21</v>
      </c>
      <c r="E11" s="75" t="s">
        <v>9</v>
      </c>
      <c r="F11" s="76" t="s">
        <v>9</v>
      </c>
    </row>
    <row r="12" spans="1:9" ht="18" customHeight="1" x14ac:dyDescent="0.35">
      <c r="A12" s="43">
        <f t="shared" ref="A12:A19" si="0">ROW()-9</f>
        <v>3</v>
      </c>
      <c r="B12" s="28" t="s">
        <v>60</v>
      </c>
      <c r="C12" s="29" t="s">
        <v>1</v>
      </c>
      <c r="D12" s="52">
        <v>4</v>
      </c>
      <c r="E12" s="75" t="s">
        <v>9</v>
      </c>
      <c r="F12" s="76" t="s">
        <v>9</v>
      </c>
    </row>
    <row r="13" spans="1:9" ht="18" customHeight="1" x14ac:dyDescent="0.35">
      <c r="A13" s="43">
        <f t="shared" si="0"/>
        <v>4</v>
      </c>
      <c r="B13" s="28" t="s">
        <v>61</v>
      </c>
      <c r="C13" s="29" t="s">
        <v>1</v>
      </c>
      <c r="D13" s="52">
        <v>882</v>
      </c>
      <c r="E13" s="75" t="s">
        <v>9</v>
      </c>
      <c r="F13" s="76" t="s">
        <v>9</v>
      </c>
    </row>
    <row r="14" spans="1:9" ht="18" customHeight="1" x14ac:dyDescent="0.35">
      <c r="A14" s="43">
        <f t="shared" si="0"/>
        <v>5</v>
      </c>
      <c r="B14" s="28" t="s">
        <v>62</v>
      </c>
      <c r="C14" s="29" t="s">
        <v>6</v>
      </c>
      <c r="D14" s="54">
        <v>60.5</v>
      </c>
      <c r="E14" s="75" t="s">
        <v>9</v>
      </c>
      <c r="F14" s="76" t="s">
        <v>9</v>
      </c>
    </row>
    <row r="15" spans="1:9" ht="18" customHeight="1" x14ac:dyDescent="0.35">
      <c r="A15" s="43">
        <f t="shared" si="0"/>
        <v>6</v>
      </c>
      <c r="B15" s="28" t="s">
        <v>63</v>
      </c>
      <c r="C15" s="29" t="s">
        <v>0</v>
      </c>
      <c r="D15" s="52">
        <v>95</v>
      </c>
      <c r="E15" s="75" t="s">
        <v>9</v>
      </c>
      <c r="F15" s="76" t="s">
        <v>9</v>
      </c>
    </row>
    <row r="16" spans="1:9" ht="18" customHeight="1" x14ac:dyDescent="0.35">
      <c r="A16" s="43">
        <f t="shared" si="0"/>
        <v>7</v>
      </c>
      <c r="B16" s="28" t="s">
        <v>159</v>
      </c>
      <c r="C16" s="29" t="s">
        <v>0</v>
      </c>
      <c r="D16" s="212">
        <v>32</v>
      </c>
      <c r="E16" s="75" t="s">
        <v>9</v>
      </c>
      <c r="F16" s="76" t="s">
        <v>9</v>
      </c>
    </row>
    <row r="17" spans="1:6" ht="18" customHeight="1" x14ac:dyDescent="0.35">
      <c r="A17" s="43">
        <f t="shared" si="0"/>
        <v>8</v>
      </c>
      <c r="B17" s="28" t="s">
        <v>64</v>
      </c>
      <c r="C17" s="29" t="s">
        <v>0</v>
      </c>
      <c r="D17" s="52">
        <v>1</v>
      </c>
      <c r="E17" s="75" t="s">
        <v>9</v>
      </c>
      <c r="F17" s="76" t="s">
        <v>9</v>
      </c>
    </row>
    <row r="18" spans="1:6" ht="18" customHeight="1" x14ac:dyDescent="0.35">
      <c r="A18" s="43">
        <f t="shared" si="0"/>
        <v>9</v>
      </c>
      <c r="B18" s="28" t="s">
        <v>65</v>
      </c>
      <c r="C18" s="29" t="s">
        <v>1</v>
      </c>
      <c r="D18" s="52">
        <v>8</v>
      </c>
      <c r="E18" s="75" t="s">
        <v>9</v>
      </c>
      <c r="F18" s="76" t="s">
        <v>9</v>
      </c>
    </row>
    <row r="19" spans="1:6" ht="18" customHeight="1" x14ac:dyDescent="0.35">
      <c r="A19" s="43">
        <f t="shared" si="0"/>
        <v>10</v>
      </c>
      <c r="B19" s="28" t="s">
        <v>172</v>
      </c>
      <c r="C19" s="29" t="s">
        <v>0</v>
      </c>
      <c r="D19" s="52">
        <v>1007</v>
      </c>
      <c r="E19" s="75" t="s">
        <v>9</v>
      </c>
      <c r="F19" s="76" t="s">
        <v>9</v>
      </c>
    </row>
    <row r="20" spans="1:6" ht="15" x14ac:dyDescent="0.35">
      <c r="A20" s="32"/>
      <c r="B20" s="167"/>
      <c r="C20" s="167"/>
      <c r="D20" s="182"/>
      <c r="E20" s="163"/>
      <c r="F20" s="76"/>
    </row>
    <row r="21" spans="1:6" ht="18" customHeight="1" x14ac:dyDescent="0.35">
      <c r="A21" s="165" t="s">
        <v>40</v>
      </c>
      <c r="B21" s="166"/>
      <c r="C21" s="167"/>
      <c r="D21" s="182"/>
      <c r="E21" s="163"/>
      <c r="F21" s="76"/>
    </row>
    <row r="22" spans="1:6" ht="18" customHeight="1" x14ac:dyDescent="0.35">
      <c r="A22" s="43">
        <v>1</v>
      </c>
      <c r="B22" s="28" t="s">
        <v>171</v>
      </c>
      <c r="C22" s="29" t="s">
        <v>22</v>
      </c>
      <c r="D22" s="183">
        <v>0.97</v>
      </c>
      <c r="E22" s="75" t="s">
        <v>9</v>
      </c>
      <c r="F22" s="76" t="s">
        <v>9</v>
      </c>
    </row>
    <row r="23" spans="1:6" ht="18" customHeight="1" x14ac:dyDescent="0.35">
      <c r="A23" s="43">
        <f>A22+1</f>
        <v>2</v>
      </c>
      <c r="B23" s="28" t="s">
        <v>60</v>
      </c>
      <c r="C23" s="29" t="s">
        <v>1</v>
      </c>
      <c r="D23" s="52">
        <v>1531</v>
      </c>
      <c r="E23" s="75" t="s">
        <v>9</v>
      </c>
      <c r="F23" s="76" t="s">
        <v>9</v>
      </c>
    </row>
    <row r="24" spans="1:6" ht="18" customHeight="1" x14ac:dyDescent="0.35">
      <c r="A24" s="43">
        <f t="shared" ref="A24:A30" si="1">A23+1</f>
        <v>3</v>
      </c>
      <c r="B24" s="28" t="s">
        <v>61</v>
      </c>
      <c r="C24" s="29" t="s">
        <v>1</v>
      </c>
      <c r="D24" s="52">
        <v>39</v>
      </c>
      <c r="E24" s="75" t="s">
        <v>9</v>
      </c>
      <c r="F24" s="76" t="s">
        <v>9</v>
      </c>
    </row>
    <row r="25" spans="1:6" ht="18" customHeight="1" x14ac:dyDescent="0.35">
      <c r="A25" s="43">
        <f>A24+1</f>
        <v>4</v>
      </c>
      <c r="B25" s="28" t="s">
        <v>62</v>
      </c>
      <c r="C25" s="29" t="s">
        <v>6</v>
      </c>
      <c r="D25" s="54">
        <v>20</v>
      </c>
      <c r="E25" s="75" t="s">
        <v>9</v>
      </c>
      <c r="F25" s="76" t="s">
        <v>9</v>
      </c>
    </row>
    <row r="26" spans="1:6" ht="18" customHeight="1" x14ac:dyDescent="0.35">
      <c r="A26" s="43">
        <f t="shared" si="1"/>
        <v>5</v>
      </c>
      <c r="B26" s="28" t="s">
        <v>63</v>
      </c>
      <c r="C26" s="29" t="s">
        <v>0</v>
      </c>
      <c r="D26" s="52">
        <v>69</v>
      </c>
      <c r="E26" s="75" t="s">
        <v>9</v>
      </c>
      <c r="F26" s="76" t="s">
        <v>9</v>
      </c>
    </row>
    <row r="27" spans="1:6" ht="18" customHeight="1" x14ac:dyDescent="0.35">
      <c r="A27" s="43">
        <f t="shared" si="1"/>
        <v>6</v>
      </c>
      <c r="B27" s="28" t="s">
        <v>160</v>
      </c>
      <c r="C27" s="29" t="s">
        <v>0</v>
      </c>
      <c r="D27" s="52">
        <v>31</v>
      </c>
      <c r="E27" s="75" t="s">
        <v>9</v>
      </c>
      <c r="F27" s="76" t="s">
        <v>9</v>
      </c>
    </row>
    <row r="28" spans="1:6" ht="18" customHeight="1" x14ac:dyDescent="0.35">
      <c r="A28" s="43">
        <f t="shared" si="1"/>
        <v>7</v>
      </c>
      <c r="B28" s="28" t="s">
        <v>64</v>
      </c>
      <c r="C28" s="29" t="s">
        <v>0</v>
      </c>
      <c r="D28" s="52">
        <v>1</v>
      </c>
      <c r="E28" s="75" t="s">
        <v>9</v>
      </c>
      <c r="F28" s="76" t="s">
        <v>9</v>
      </c>
    </row>
    <row r="29" spans="1:6" ht="18" customHeight="1" x14ac:dyDescent="0.35">
      <c r="A29" s="43">
        <f>A28+1</f>
        <v>8</v>
      </c>
      <c r="B29" s="28" t="s">
        <v>65</v>
      </c>
      <c r="C29" s="29" t="s">
        <v>1</v>
      </c>
      <c r="D29" s="52">
        <v>6</v>
      </c>
      <c r="E29" s="75" t="s">
        <v>9</v>
      </c>
      <c r="F29" s="76" t="s">
        <v>9</v>
      </c>
    </row>
    <row r="30" spans="1:6" ht="18" customHeight="1" x14ac:dyDescent="0.35">
      <c r="A30" s="43">
        <f t="shared" si="1"/>
        <v>9</v>
      </c>
      <c r="B30" s="28" t="s">
        <v>172</v>
      </c>
      <c r="C30" s="29" t="s">
        <v>0</v>
      </c>
      <c r="D30" s="52">
        <v>4675</v>
      </c>
      <c r="E30" s="75" t="s">
        <v>9</v>
      </c>
      <c r="F30" s="76" t="s">
        <v>9</v>
      </c>
    </row>
    <row r="31" spans="1:6" ht="15" x14ac:dyDescent="0.35">
      <c r="A31" s="32"/>
      <c r="B31" s="167"/>
      <c r="C31" s="167"/>
      <c r="D31" s="182"/>
      <c r="E31" s="163"/>
      <c r="F31" s="76"/>
    </row>
    <row r="32" spans="1:6" ht="18" customHeight="1" x14ac:dyDescent="0.35">
      <c r="A32" s="165" t="s">
        <v>120</v>
      </c>
      <c r="B32" s="166"/>
      <c r="C32" s="167"/>
      <c r="D32" s="182"/>
      <c r="E32" s="163"/>
      <c r="F32" s="76"/>
    </row>
    <row r="33" spans="1:6" ht="18" customHeight="1" x14ac:dyDescent="0.35">
      <c r="A33" s="43">
        <f>ROW()-32</f>
        <v>1</v>
      </c>
      <c r="B33" s="28" t="s">
        <v>171</v>
      </c>
      <c r="C33" s="29" t="s">
        <v>22</v>
      </c>
      <c r="D33" s="183">
        <v>7.0000000000000007E-2</v>
      </c>
      <c r="E33" s="75" t="s">
        <v>9</v>
      </c>
      <c r="F33" s="76" t="s">
        <v>9</v>
      </c>
    </row>
    <row r="34" spans="1:6" ht="18" customHeight="1" x14ac:dyDescent="0.35">
      <c r="A34" s="43">
        <f t="shared" ref="A34:A40" si="2">ROW()-32</f>
        <v>2</v>
      </c>
      <c r="B34" s="28" t="s">
        <v>60</v>
      </c>
      <c r="C34" s="29" t="s">
        <v>1</v>
      </c>
      <c r="D34" s="52">
        <v>16</v>
      </c>
      <c r="E34" s="75" t="s">
        <v>9</v>
      </c>
      <c r="F34" s="76" t="s">
        <v>9</v>
      </c>
    </row>
    <row r="35" spans="1:6" ht="18" customHeight="1" x14ac:dyDescent="0.35">
      <c r="A35" s="43">
        <f t="shared" si="2"/>
        <v>3</v>
      </c>
      <c r="B35" s="28" t="s">
        <v>61</v>
      </c>
      <c r="C35" s="29" t="s">
        <v>1</v>
      </c>
      <c r="D35" s="52">
        <v>309</v>
      </c>
      <c r="E35" s="75" t="s">
        <v>9</v>
      </c>
      <c r="F35" s="76" t="s">
        <v>9</v>
      </c>
    </row>
    <row r="36" spans="1:6" ht="18" customHeight="1" x14ac:dyDescent="0.35">
      <c r="A36" s="43">
        <f t="shared" si="2"/>
        <v>4</v>
      </c>
      <c r="B36" s="28" t="s">
        <v>161</v>
      </c>
      <c r="C36" s="29" t="s">
        <v>6</v>
      </c>
      <c r="D36" s="52">
        <v>150</v>
      </c>
      <c r="E36" s="75" t="s">
        <v>9</v>
      </c>
      <c r="F36" s="76" t="s">
        <v>9</v>
      </c>
    </row>
    <row r="37" spans="1:6" ht="18" customHeight="1" x14ac:dyDescent="0.35">
      <c r="A37" s="43">
        <f t="shared" si="2"/>
        <v>5</v>
      </c>
      <c r="B37" s="28" t="s">
        <v>63</v>
      </c>
      <c r="C37" s="29" t="s">
        <v>0</v>
      </c>
      <c r="D37" s="52">
        <v>48</v>
      </c>
      <c r="E37" s="75" t="s">
        <v>9</v>
      </c>
      <c r="F37" s="76" t="s">
        <v>9</v>
      </c>
    </row>
    <row r="38" spans="1:6" ht="18" customHeight="1" x14ac:dyDescent="0.35">
      <c r="A38" s="43">
        <f t="shared" si="2"/>
        <v>6</v>
      </c>
      <c r="B38" s="28" t="s">
        <v>162</v>
      </c>
      <c r="C38" s="29" t="s">
        <v>0</v>
      </c>
      <c r="D38" s="52">
        <v>53</v>
      </c>
      <c r="E38" s="75" t="s">
        <v>9</v>
      </c>
      <c r="F38" s="76" t="s">
        <v>9</v>
      </c>
    </row>
    <row r="39" spans="1:6" ht="18" customHeight="1" x14ac:dyDescent="0.35">
      <c r="A39" s="43">
        <f t="shared" si="2"/>
        <v>7</v>
      </c>
      <c r="B39" s="28" t="s">
        <v>165</v>
      </c>
      <c r="C39" s="29" t="s">
        <v>7</v>
      </c>
      <c r="D39" s="52">
        <v>2</v>
      </c>
      <c r="E39" s="75" t="s">
        <v>9</v>
      </c>
      <c r="F39" s="76" t="s">
        <v>9</v>
      </c>
    </row>
    <row r="40" spans="1:6" ht="18" customHeight="1" x14ac:dyDescent="0.35">
      <c r="A40" s="43">
        <f t="shared" si="2"/>
        <v>8</v>
      </c>
      <c r="B40" s="28" t="s">
        <v>172</v>
      </c>
      <c r="C40" s="29" t="s">
        <v>0</v>
      </c>
      <c r="D40" s="52">
        <v>348</v>
      </c>
      <c r="E40" s="75" t="s">
        <v>9</v>
      </c>
      <c r="F40" s="76" t="s">
        <v>9</v>
      </c>
    </row>
    <row r="41" spans="1:6" ht="15" x14ac:dyDescent="0.35">
      <c r="A41" s="32"/>
      <c r="B41" s="167"/>
      <c r="C41" s="167"/>
      <c r="D41" s="182"/>
      <c r="E41" s="163"/>
      <c r="F41" s="76"/>
    </row>
    <row r="42" spans="1:6" ht="18" customHeight="1" x14ac:dyDescent="0.35">
      <c r="A42" s="32" t="s">
        <v>121</v>
      </c>
      <c r="B42" s="28"/>
      <c r="C42" s="29"/>
      <c r="D42" s="52"/>
      <c r="E42" s="75"/>
      <c r="F42" s="76"/>
    </row>
    <row r="43" spans="1:6" ht="18" customHeight="1" x14ac:dyDescent="0.35">
      <c r="A43" s="43">
        <f>ROW()-42</f>
        <v>1</v>
      </c>
      <c r="B43" s="28" t="s">
        <v>171</v>
      </c>
      <c r="C43" s="29" t="s">
        <v>22</v>
      </c>
      <c r="D43" s="183">
        <v>2.2799999999999998</v>
      </c>
      <c r="E43" s="75" t="s">
        <v>9</v>
      </c>
      <c r="F43" s="76" t="s">
        <v>9</v>
      </c>
    </row>
    <row r="44" spans="1:6" ht="18" customHeight="1" x14ac:dyDescent="0.35">
      <c r="A44" s="43">
        <f t="shared" ref="A44:A50" si="3">ROW()-42</f>
        <v>2</v>
      </c>
      <c r="B44" s="28" t="s">
        <v>60</v>
      </c>
      <c r="C44" s="29" t="s">
        <v>1</v>
      </c>
      <c r="D44" s="52">
        <v>4080</v>
      </c>
      <c r="E44" s="75" t="s">
        <v>9</v>
      </c>
      <c r="F44" s="76" t="s">
        <v>9</v>
      </c>
    </row>
    <row r="45" spans="1:6" ht="18" customHeight="1" x14ac:dyDescent="0.35">
      <c r="A45" s="43">
        <f t="shared" si="3"/>
        <v>3</v>
      </c>
      <c r="B45" s="28" t="s">
        <v>61</v>
      </c>
      <c r="C45" s="29" t="s">
        <v>1</v>
      </c>
      <c r="D45" s="52">
        <v>2007</v>
      </c>
      <c r="E45" s="75" t="s">
        <v>9</v>
      </c>
      <c r="F45" s="76" t="s">
        <v>9</v>
      </c>
    </row>
    <row r="46" spans="1:6" ht="18" customHeight="1" x14ac:dyDescent="0.35">
      <c r="A46" s="43">
        <f t="shared" si="3"/>
        <v>4</v>
      </c>
      <c r="B46" s="28" t="s">
        <v>63</v>
      </c>
      <c r="C46" s="29" t="s">
        <v>0</v>
      </c>
      <c r="D46" s="52">
        <v>642</v>
      </c>
      <c r="E46" s="75" t="s">
        <v>9</v>
      </c>
      <c r="F46" s="76" t="s">
        <v>9</v>
      </c>
    </row>
    <row r="47" spans="1:6" ht="18" customHeight="1" x14ac:dyDescent="0.35">
      <c r="A47" s="43">
        <f t="shared" si="3"/>
        <v>5</v>
      </c>
      <c r="B47" s="28" t="s">
        <v>163</v>
      </c>
      <c r="C47" s="29" t="s">
        <v>6</v>
      </c>
      <c r="D47" s="52">
        <v>166</v>
      </c>
      <c r="E47" s="75" t="s">
        <v>9</v>
      </c>
      <c r="F47" s="76" t="s">
        <v>9</v>
      </c>
    </row>
    <row r="48" spans="1:6" ht="18" customHeight="1" x14ac:dyDescent="0.35">
      <c r="A48" s="43">
        <f t="shared" si="3"/>
        <v>6</v>
      </c>
      <c r="B48" s="28" t="s">
        <v>164</v>
      </c>
      <c r="C48" s="29" t="s">
        <v>0</v>
      </c>
      <c r="D48" s="52">
        <v>75.290000000000006</v>
      </c>
      <c r="E48" s="75" t="s">
        <v>9</v>
      </c>
      <c r="F48" s="76" t="s">
        <v>9</v>
      </c>
    </row>
    <row r="49" spans="1:6" ht="18" customHeight="1" x14ac:dyDescent="0.35">
      <c r="A49" s="43">
        <f t="shared" si="3"/>
        <v>7</v>
      </c>
      <c r="B49" s="28" t="s">
        <v>173</v>
      </c>
      <c r="C49" s="29" t="s">
        <v>174</v>
      </c>
      <c r="D49" s="52">
        <v>6601</v>
      </c>
      <c r="E49" s="75" t="s">
        <v>9</v>
      </c>
      <c r="F49" s="76" t="s">
        <v>9</v>
      </c>
    </row>
    <row r="50" spans="1:6" ht="18" customHeight="1" x14ac:dyDescent="0.35">
      <c r="A50" s="43">
        <f t="shared" si="3"/>
        <v>8</v>
      </c>
      <c r="B50" s="28" t="s">
        <v>172</v>
      </c>
      <c r="C50" s="29" t="s">
        <v>0</v>
      </c>
      <c r="D50" s="52">
        <v>11016</v>
      </c>
      <c r="E50" s="75" t="s">
        <v>9</v>
      </c>
      <c r="F50" s="76" t="s">
        <v>9</v>
      </c>
    </row>
    <row r="51" spans="1:6" ht="15.75" thickBot="1" x14ac:dyDescent="0.4">
      <c r="A51" s="79"/>
      <c r="B51" s="168"/>
      <c r="C51" s="145"/>
      <c r="D51" s="132"/>
      <c r="E51" s="169"/>
      <c r="F51" s="83"/>
    </row>
    <row r="52" spans="1:6" ht="18" customHeight="1" x14ac:dyDescent="0.35">
      <c r="A52" s="170"/>
      <c r="B52" s="171"/>
      <c r="C52" s="125"/>
      <c r="D52" s="172"/>
      <c r="E52" s="173" t="s">
        <v>8</v>
      </c>
      <c r="F52" s="75" t="s">
        <v>9</v>
      </c>
    </row>
    <row r="53" spans="1:6" ht="18" customHeight="1" x14ac:dyDescent="0.35">
      <c r="A53" s="88" t="s">
        <v>30</v>
      </c>
      <c r="E53" s="173"/>
      <c r="F53" s="75"/>
    </row>
    <row r="54" spans="1:6" ht="10.9" customHeight="1" x14ac:dyDescent="0.35">
      <c r="A54" s="88"/>
      <c r="E54" s="173"/>
      <c r="F54" s="75"/>
    </row>
    <row r="55" spans="1:6" ht="38.450000000000003" customHeight="1" x14ac:dyDescent="0.2">
      <c r="A55" s="89" t="s">
        <v>33</v>
      </c>
      <c r="B55" s="240" t="s">
        <v>18</v>
      </c>
      <c r="C55" s="240"/>
      <c r="D55" s="240"/>
      <c r="E55" s="240"/>
      <c r="F55" s="240"/>
    </row>
    <row r="56" spans="1:6" ht="6" customHeight="1" x14ac:dyDescent="0.2">
      <c r="A56" s="89"/>
      <c r="B56" s="91"/>
      <c r="C56" s="91"/>
      <c r="D56" s="174"/>
      <c r="E56" s="92"/>
      <c r="F56" s="91"/>
    </row>
    <row r="57" spans="1:6" ht="61.9" customHeight="1" x14ac:dyDescent="0.2">
      <c r="A57" s="89" t="s">
        <v>33</v>
      </c>
      <c r="B57" s="240" t="s">
        <v>19</v>
      </c>
      <c r="C57" s="240"/>
      <c r="D57" s="240"/>
      <c r="E57" s="240"/>
      <c r="F57" s="240"/>
    </row>
    <row r="58" spans="1:6" ht="13.15" customHeight="1" x14ac:dyDescent="0.2">
      <c r="E58" s="124" t="s">
        <v>3</v>
      </c>
      <c r="F58" s="94"/>
    </row>
    <row r="59" spans="1:6" ht="13.15" customHeight="1" x14ac:dyDescent="0.2">
      <c r="E59" s="124" t="s">
        <v>4</v>
      </c>
      <c r="F59" s="95"/>
    </row>
  </sheetData>
  <sheetProtection formatCells="0" formatRows="0" insertRows="0" deleteRows="0"/>
  <mergeCells count="5">
    <mergeCell ref="B57:F57"/>
    <mergeCell ref="B55:F55"/>
    <mergeCell ref="B4:F4"/>
    <mergeCell ref="B5:F5"/>
    <mergeCell ref="B6:F6"/>
  </mergeCells>
  <printOptions horizontalCentered="1"/>
  <pageMargins left="0.5" right="0.5" top="0.52" bottom="0.25" header="0.5" footer="0.35"/>
  <pageSetup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I39"/>
  <sheetViews>
    <sheetView view="pageBreakPreview" zoomScaleNormal="100" zoomScaleSheetLayoutView="100" workbookViewId="0">
      <selection activeCell="E2" sqref="E2:F2"/>
    </sheetView>
  </sheetViews>
  <sheetFormatPr defaultRowHeight="12.75" x14ac:dyDescent="0.2"/>
  <cols>
    <col min="1" max="1" width="5.7109375" style="57" customWidth="1"/>
    <col min="2" max="2" width="42.2851562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45379</v>
      </c>
    </row>
    <row r="2" spans="1:9" x14ac:dyDescent="0.2">
      <c r="E2" s="226" t="str">
        <f>SUMMARY!E2</f>
        <v>Addendum 1:</v>
      </c>
      <c r="F2" s="227">
        <f>SUMMARY!F2</f>
        <v>45391</v>
      </c>
    </row>
    <row r="3" spans="1:9" x14ac:dyDescent="0.2">
      <c r="E3" s="58" t="s">
        <v>10</v>
      </c>
      <c r="F3" s="7" t="str">
        <f>SUMMARY!F3</f>
        <v>205-40-07</v>
      </c>
    </row>
    <row r="4" spans="1:9" ht="20.100000000000001" customHeight="1" x14ac:dyDescent="0.2">
      <c r="B4" s="238" t="s">
        <v>27</v>
      </c>
      <c r="C4" s="238"/>
      <c r="D4" s="238"/>
      <c r="E4" s="238"/>
      <c r="F4" s="238"/>
      <c r="H4">
        <f>SUMIF(B:B,"*EXCAVATION*",D:D)</f>
        <v>11754</v>
      </c>
      <c r="I4" t="s">
        <v>117</v>
      </c>
    </row>
    <row r="5" spans="1:9" ht="20.100000000000001" customHeight="1" x14ac:dyDescent="0.2">
      <c r="B5" s="237" t="str">
        <f>SUMMARY!C5</f>
        <v>MORGAN HEIGHTS PHASE 7</v>
      </c>
      <c r="C5" s="237"/>
      <c r="D5" s="237"/>
      <c r="E5" s="237"/>
      <c r="F5" s="237"/>
      <c r="H5">
        <f>SUMIF(B:B,"*EMBANKMENT*",D:D)</f>
        <v>3525</v>
      </c>
      <c r="I5" t="s">
        <v>118</v>
      </c>
    </row>
    <row r="6" spans="1:9" ht="20.100000000000001" customHeight="1" x14ac:dyDescent="0.2">
      <c r="B6" s="238" t="s">
        <v>21</v>
      </c>
      <c r="C6" s="238"/>
      <c r="D6" s="238"/>
      <c r="E6" s="238"/>
      <c r="F6" s="238"/>
      <c r="H6">
        <f>H4-H5</f>
        <v>8229</v>
      </c>
      <c r="I6" t="str">
        <f>IF(H6=0,"",IF(H6&gt;0,"EXPORT","IMPORT"))</f>
        <v>EXPORT</v>
      </c>
    </row>
    <row r="7" spans="1:9" ht="12.75" customHeight="1" thickBot="1" x14ac:dyDescent="0.25">
      <c r="A7" s="98"/>
      <c r="B7" s="98"/>
      <c r="C7" s="98"/>
      <c r="D7" s="98"/>
      <c r="E7" s="98"/>
      <c r="F7" s="99"/>
    </row>
    <row r="8" spans="1:9" ht="26.25" customHeight="1" thickBot="1" x14ac:dyDescent="0.25">
      <c r="A8" s="100" t="s">
        <v>12</v>
      </c>
      <c r="B8" s="101" t="s">
        <v>13</v>
      </c>
      <c r="C8" s="102" t="s">
        <v>2</v>
      </c>
      <c r="D8" s="64" t="s">
        <v>34</v>
      </c>
      <c r="E8" s="103" t="s">
        <v>14</v>
      </c>
      <c r="F8" s="104" t="s">
        <v>15</v>
      </c>
    </row>
    <row r="9" spans="1:9" x14ac:dyDescent="0.2">
      <c r="A9" s="155"/>
      <c r="B9" s="156"/>
      <c r="C9" s="127"/>
      <c r="D9" s="184"/>
      <c r="E9" s="128"/>
      <c r="F9" s="129"/>
    </row>
    <row r="10" spans="1:9" s="59" customFormat="1" ht="18" customHeight="1" x14ac:dyDescent="0.35">
      <c r="A10" s="43">
        <f>ROW()-8</f>
        <v>2</v>
      </c>
      <c r="B10" s="28" t="s">
        <v>115</v>
      </c>
      <c r="C10" s="29" t="s">
        <v>5</v>
      </c>
      <c r="D10" s="52">
        <v>1</v>
      </c>
      <c r="E10" s="75" t="s">
        <v>9</v>
      </c>
      <c r="F10" s="76" t="s">
        <v>9</v>
      </c>
    </row>
    <row r="11" spans="1:9" s="59" customFormat="1" ht="18" customHeight="1" x14ac:dyDescent="0.35">
      <c r="A11" s="43">
        <f t="shared" ref="A11:A23" si="0">ROW()-8</f>
        <v>3</v>
      </c>
      <c r="B11" s="210" t="s">
        <v>183</v>
      </c>
      <c r="C11" s="29" t="s">
        <v>22</v>
      </c>
      <c r="D11" s="183">
        <v>4.43</v>
      </c>
      <c r="E11" s="75" t="s">
        <v>9</v>
      </c>
      <c r="F11" s="76" t="s">
        <v>9</v>
      </c>
    </row>
    <row r="12" spans="1:9" s="59" customFormat="1" ht="18" customHeight="1" x14ac:dyDescent="0.35">
      <c r="A12" s="43">
        <f t="shared" si="0"/>
        <v>4</v>
      </c>
      <c r="B12" s="28" t="s">
        <v>53</v>
      </c>
      <c r="C12" s="29" t="s">
        <v>1</v>
      </c>
      <c r="D12" s="52">
        <v>11754</v>
      </c>
      <c r="E12" s="75" t="s">
        <v>9</v>
      </c>
      <c r="F12" s="76" t="s">
        <v>9</v>
      </c>
    </row>
    <row r="13" spans="1:9" s="59" customFormat="1" ht="18" customHeight="1" x14ac:dyDescent="0.35">
      <c r="A13" s="43">
        <f t="shared" si="0"/>
        <v>5</v>
      </c>
      <c r="B13" s="28" t="s">
        <v>54</v>
      </c>
      <c r="C13" s="29" t="s">
        <v>1</v>
      </c>
      <c r="D13" s="52">
        <v>3525</v>
      </c>
      <c r="E13" s="75" t="s">
        <v>9</v>
      </c>
      <c r="F13" s="76" t="s">
        <v>9</v>
      </c>
    </row>
    <row r="14" spans="1:9" s="59" customFormat="1" ht="18" customHeight="1" x14ac:dyDescent="0.35">
      <c r="A14" s="43">
        <f t="shared" si="0"/>
        <v>6</v>
      </c>
      <c r="B14" s="28" t="s">
        <v>55</v>
      </c>
      <c r="C14" s="29" t="s">
        <v>0</v>
      </c>
      <c r="D14" s="53">
        <v>11984</v>
      </c>
      <c r="E14" s="75" t="s">
        <v>9</v>
      </c>
      <c r="F14" s="76" t="s">
        <v>9</v>
      </c>
    </row>
    <row r="15" spans="1:9" s="59" customFormat="1" ht="18" customHeight="1" x14ac:dyDescent="0.35">
      <c r="A15" s="43">
        <f t="shared" si="0"/>
        <v>7</v>
      </c>
      <c r="B15" s="28" t="s">
        <v>56</v>
      </c>
      <c r="C15" s="29" t="s">
        <v>0</v>
      </c>
      <c r="D15" s="53">
        <v>1430</v>
      </c>
      <c r="E15" s="75" t="s">
        <v>9</v>
      </c>
      <c r="F15" s="76" t="s">
        <v>9</v>
      </c>
    </row>
    <row r="16" spans="1:9" s="59" customFormat="1" ht="18" customHeight="1" x14ac:dyDescent="0.35">
      <c r="A16" s="43">
        <f t="shared" si="0"/>
        <v>8</v>
      </c>
      <c r="B16" s="28" t="s">
        <v>156</v>
      </c>
      <c r="C16" s="29" t="s">
        <v>0</v>
      </c>
      <c r="D16" s="53">
        <v>11984</v>
      </c>
      <c r="E16" s="75" t="s">
        <v>9</v>
      </c>
      <c r="F16" s="76" t="s">
        <v>9</v>
      </c>
    </row>
    <row r="17" spans="1:6" s="59" customFormat="1" ht="18" customHeight="1" x14ac:dyDescent="0.35">
      <c r="A17" s="43">
        <f t="shared" si="0"/>
        <v>9</v>
      </c>
      <c r="B17" s="28" t="s">
        <v>157</v>
      </c>
      <c r="C17" s="29" t="s">
        <v>0</v>
      </c>
      <c r="D17" s="53">
        <v>1430</v>
      </c>
      <c r="E17" s="75" t="s">
        <v>9</v>
      </c>
      <c r="F17" s="76" t="s">
        <v>9</v>
      </c>
    </row>
    <row r="18" spans="1:6" s="59" customFormat="1" ht="18" customHeight="1" x14ac:dyDescent="0.35">
      <c r="A18" s="43">
        <f t="shared" si="0"/>
        <v>10</v>
      </c>
      <c r="B18" s="28" t="s">
        <v>57</v>
      </c>
      <c r="C18" s="29" t="s">
        <v>0</v>
      </c>
      <c r="D18" s="53">
        <v>11984</v>
      </c>
      <c r="E18" s="75" t="s">
        <v>9</v>
      </c>
      <c r="F18" s="76" t="s">
        <v>9</v>
      </c>
    </row>
    <row r="19" spans="1:6" s="59" customFormat="1" ht="18" customHeight="1" x14ac:dyDescent="0.35">
      <c r="A19" s="43">
        <f t="shared" si="0"/>
        <v>11</v>
      </c>
      <c r="B19" s="28" t="s">
        <v>158</v>
      </c>
      <c r="C19" s="29" t="s">
        <v>0</v>
      </c>
      <c r="D19" s="53">
        <v>1430</v>
      </c>
      <c r="E19" s="75" t="s">
        <v>9</v>
      </c>
      <c r="F19" s="76" t="s">
        <v>9</v>
      </c>
    </row>
    <row r="20" spans="1:6" s="59" customFormat="1" ht="18" customHeight="1" x14ac:dyDescent="0.35">
      <c r="A20" s="43">
        <f t="shared" si="0"/>
        <v>12</v>
      </c>
      <c r="B20" s="28" t="s">
        <v>155</v>
      </c>
      <c r="C20" s="29" t="s">
        <v>6</v>
      </c>
      <c r="D20" s="52">
        <v>6902</v>
      </c>
      <c r="E20" s="75" t="s">
        <v>9</v>
      </c>
      <c r="F20" s="76" t="s">
        <v>9</v>
      </c>
    </row>
    <row r="21" spans="1:6" s="59" customFormat="1" ht="18" customHeight="1" x14ac:dyDescent="0.35">
      <c r="A21" s="43">
        <f t="shared" si="0"/>
        <v>13</v>
      </c>
      <c r="B21" s="210" t="s">
        <v>178</v>
      </c>
      <c r="C21" s="211" t="s">
        <v>0</v>
      </c>
      <c r="D21" s="212">
        <v>224</v>
      </c>
      <c r="E21" s="75" t="s">
        <v>9</v>
      </c>
      <c r="F21" s="76" t="s">
        <v>9</v>
      </c>
    </row>
    <row r="22" spans="1:6" s="59" customFormat="1" ht="18" customHeight="1" x14ac:dyDescent="0.35">
      <c r="A22" s="43">
        <f t="shared" si="0"/>
        <v>14</v>
      </c>
      <c r="B22" s="28" t="s">
        <v>58</v>
      </c>
      <c r="C22" s="29" t="s">
        <v>5</v>
      </c>
      <c r="D22" s="52">
        <v>1</v>
      </c>
      <c r="E22" s="75" t="s">
        <v>9</v>
      </c>
      <c r="F22" s="76" t="s">
        <v>9</v>
      </c>
    </row>
    <row r="23" spans="1:6" s="59" customFormat="1" ht="18" customHeight="1" x14ac:dyDescent="0.35">
      <c r="A23" s="43">
        <f t="shared" si="0"/>
        <v>15</v>
      </c>
      <c r="B23" s="28" t="s">
        <v>59</v>
      </c>
      <c r="C23" s="29" t="s">
        <v>5</v>
      </c>
      <c r="D23" s="52">
        <v>1</v>
      </c>
      <c r="E23" s="75" t="s">
        <v>9</v>
      </c>
      <c r="F23" s="76" t="s">
        <v>9</v>
      </c>
    </row>
    <row r="24" spans="1:6" s="59" customFormat="1" ht="15.75" thickBot="1" x14ac:dyDescent="0.4">
      <c r="A24" s="44"/>
      <c r="B24" s="31"/>
      <c r="C24" s="30"/>
      <c r="D24" s="185"/>
      <c r="E24" s="82"/>
      <c r="F24" s="83"/>
    </row>
    <row r="25" spans="1:6" s="59" customFormat="1" ht="19.5" customHeight="1" x14ac:dyDescent="0.35">
      <c r="A25" s="157"/>
      <c r="B25" s="136"/>
      <c r="C25" s="158"/>
      <c r="D25" s="158"/>
      <c r="E25" s="87" t="s">
        <v>8</v>
      </c>
      <c r="F25" s="75" t="s">
        <v>9</v>
      </c>
    </row>
    <row r="26" spans="1:6" s="59" customFormat="1" ht="18" customHeight="1" x14ac:dyDescent="0.2">
      <c r="A26" s="88" t="s">
        <v>30</v>
      </c>
      <c r="B26" s="159"/>
      <c r="C26" s="160"/>
      <c r="D26" s="160"/>
      <c r="E26" s="60"/>
      <c r="F26" s="57"/>
    </row>
    <row r="27" spans="1:6" ht="10.9" customHeight="1" x14ac:dyDescent="0.2">
      <c r="A27" s="89"/>
    </row>
    <row r="28" spans="1:6" ht="18.75" customHeight="1" x14ac:dyDescent="0.2">
      <c r="A28" s="89" t="s">
        <v>33</v>
      </c>
      <c r="B28" s="236" t="s">
        <v>18</v>
      </c>
      <c r="C28" s="236"/>
      <c r="D28" s="236"/>
      <c r="E28" s="236"/>
      <c r="F28" s="236"/>
    </row>
    <row r="29" spans="1:6" ht="36.75" customHeight="1" x14ac:dyDescent="0.2">
      <c r="A29" s="89"/>
      <c r="B29" s="236"/>
      <c r="C29" s="236"/>
      <c r="D29" s="236"/>
      <c r="E29" s="236"/>
      <c r="F29" s="236"/>
    </row>
    <row r="30" spans="1:6" ht="6" customHeight="1" x14ac:dyDescent="0.2">
      <c r="A30" s="89"/>
      <c r="B30" s="90"/>
      <c r="C30" s="90"/>
      <c r="D30" s="90"/>
      <c r="E30" s="90"/>
      <c r="F30" s="90"/>
    </row>
    <row r="31" spans="1:6" ht="78.75" customHeight="1" x14ac:dyDescent="0.2">
      <c r="A31" s="89" t="s">
        <v>33</v>
      </c>
      <c r="B31" s="236" t="s">
        <v>19</v>
      </c>
      <c r="C31" s="236"/>
      <c r="D31" s="236"/>
      <c r="E31" s="236"/>
      <c r="F31" s="236"/>
    </row>
    <row r="32" spans="1:6" ht="6" customHeight="1" x14ac:dyDescent="0.2">
      <c r="A32" s="89"/>
      <c r="B32" s="90"/>
      <c r="C32" s="90"/>
      <c r="D32" s="90"/>
      <c r="E32" s="90"/>
      <c r="F32" s="90"/>
    </row>
    <row r="33" spans="1:6" ht="32.25" customHeight="1" x14ac:dyDescent="0.2">
      <c r="A33" s="89" t="s">
        <v>33</v>
      </c>
      <c r="B33" s="236" t="s">
        <v>42</v>
      </c>
      <c r="C33" s="236"/>
      <c r="D33" s="236"/>
      <c r="E33" s="236"/>
      <c r="F33" s="236"/>
    </row>
    <row r="34" spans="1:6" ht="6" customHeight="1" x14ac:dyDescent="0.2">
      <c r="A34" s="89"/>
      <c r="B34" s="90"/>
      <c r="C34" s="90"/>
      <c r="D34" s="90"/>
      <c r="E34" s="90"/>
      <c r="F34" s="90"/>
    </row>
    <row r="35" spans="1:6" x14ac:dyDescent="0.2">
      <c r="A35" s="89" t="s">
        <v>33</v>
      </c>
      <c r="B35" s="239" t="s">
        <v>110</v>
      </c>
      <c r="C35" s="236"/>
      <c r="D35" s="236"/>
      <c r="E35" s="236"/>
      <c r="F35" s="236"/>
    </row>
    <row r="36" spans="1:6" ht="13.15" customHeight="1" x14ac:dyDescent="0.2">
      <c r="E36" s="124" t="s">
        <v>3</v>
      </c>
      <c r="F36" s="94"/>
    </row>
    <row r="37" spans="1:6" ht="13.15" customHeight="1" x14ac:dyDescent="0.2">
      <c r="E37" s="124" t="s">
        <v>4</v>
      </c>
      <c r="F37" s="95"/>
    </row>
    <row r="39" spans="1:6" ht="14.25" customHeight="1" x14ac:dyDescent="0.2"/>
  </sheetData>
  <sheetProtection formatCells="0" formatRows="0" insertRows="0" deleteRows="0"/>
  <mergeCells count="7">
    <mergeCell ref="B4:F4"/>
    <mergeCell ref="B31:F31"/>
    <mergeCell ref="B28:F29"/>
    <mergeCell ref="B35:F35"/>
    <mergeCell ref="B33:F33"/>
    <mergeCell ref="B6:F6"/>
    <mergeCell ref="B5:F5"/>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EFE6-58F6-4546-8849-DBE0F3A687C3}">
  <sheetPr>
    <tabColor rgb="FF00B050"/>
    <pageSetUpPr fitToPage="1"/>
  </sheetPr>
  <dimension ref="A1:I43"/>
  <sheetViews>
    <sheetView view="pageBreakPreview" zoomScaleNormal="100" zoomScaleSheetLayoutView="100" workbookViewId="0">
      <selection activeCell="D15" sqref="D15"/>
    </sheetView>
  </sheetViews>
  <sheetFormatPr defaultRowHeight="12.75" x14ac:dyDescent="0.2"/>
  <cols>
    <col min="1" max="1" width="5.7109375" style="57" customWidth="1"/>
    <col min="2" max="2" width="42.2851562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9" x14ac:dyDescent="0.2">
      <c r="E1" s="226" t="str">
        <f>SUMMARY!E2</f>
        <v>Addendum 1:</v>
      </c>
      <c r="F1" s="227">
        <f>SUMMARY!F2</f>
        <v>45391</v>
      </c>
    </row>
    <row r="2" spans="1:9" x14ac:dyDescent="0.2">
      <c r="E2" s="58" t="s">
        <v>10</v>
      </c>
      <c r="F2" s="7" t="str">
        <f>SUMMARY!F3</f>
        <v>205-40-07</v>
      </c>
    </row>
    <row r="3" spans="1:9" ht="20.100000000000001" customHeight="1" x14ac:dyDescent="0.2">
      <c r="B3" s="238" t="s">
        <v>27</v>
      </c>
      <c r="C3" s="238"/>
      <c r="D3" s="238"/>
      <c r="E3" s="238"/>
      <c r="F3" s="238"/>
      <c r="H3">
        <f>SUMIF(B:B,"*EXCAVATION*",D:D)</f>
        <v>644</v>
      </c>
      <c r="I3" t="s">
        <v>117</v>
      </c>
    </row>
    <row r="4" spans="1:9" ht="20.100000000000001" customHeight="1" x14ac:dyDescent="0.2">
      <c r="B4" s="237" t="str">
        <f>SUMMARY!C5</f>
        <v>MORGAN HEIGHTS PHASE 7</v>
      </c>
      <c r="C4" s="237"/>
      <c r="D4" s="237"/>
      <c r="E4" s="237"/>
      <c r="F4" s="237"/>
      <c r="H4">
        <f>SUMIF(B:B,"*EMBANKMENT*",D:D)</f>
        <v>278</v>
      </c>
      <c r="I4" t="s">
        <v>118</v>
      </c>
    </row>
    <row r="5" spans="1:9" ht="20.100000000000001" customHeight="1" x14ac:dyDescent="0.2">
      <c r="B5" s="243" t="s">
        <v>181</v>
      </c>
      <c r="C5" s="243"/>
      <c r="D5" s="243"/>
      <c r="E5" s="243"/>
      <c r="F5" s="243"/>
      <c r="H5">
        <f>H3-H4</f>
        <v>366</v>
      </c>
      <c r="I5" t="str">
        <f>IF(H5=0,"",IF(H5&gt;0,"EXPORT","IMPORT"))</f>
        <v>EXPORT</v>
      </c>
    </row>
    <row r="6" spans="1:9" ht="12.75" customHeight="1" thickBot="1" x14ac:dyDescent="0.25">
      <c r="A6" s="98"/>
      <c r="B6" s="98"/>
      <c r="C6" s="98"/>
      <c r="D6" s="98"/>
      <c r="E6" s="98"/>
      <c r="F6" s="99"/>
    </row>
    <row r="7" spans="1:9" ht="26.25" customHeight="1" thickBot="1" x14ac:dyDescent="0.25">
      <c r="A7" s="100" t="s">
        <v>12</v>
      </c>
      <c r="B7" s="101" t="s">
        <v>13</v>
      </c>
      <c r="C7" s="102" t="s">
        <v>2</v>
      </c>
      <c r="D7" s="64" t="s">
        <v>34</v>
      </c>
      <c r="E7" s="103" t="s">
        <v>14</v>
      </c>
      <c r="F7" s="104" t="s">
        <v>15</v>
      </c>
    </row>
    <row r="8" spans="1:9" x14ac:dyDescent="0.2">
      <c r="A8" s="155"/>
      <c r="B8" s="156"/>
      <c r="C8" s="127"/>
      <c r="D8" s="184"/>
      <c r="E8" s="128"/>
      <c r="F8" s="129"/>
    </row>
    <row r="9" spans="1:9" s="59" customFormat="1" ht="18" customHeight="1" x14ac:dyDescent="0.35">
      <c r="A9" s="43">
        <f>ROW()-8</f>
        <v>1</v>
      </c>
      <c r="B9" s="210" t="s">
        <v>115</v>
      </c>
      <c r="C9" s="211" t="s">
        <v>5</v>
      </c>
      <c r="D9" s="212">
        <v>1</v>
      </c>
      <c r="E9" s="75" t="s">
        <v>9</v>
      </c>
      <c r="F9" s="76" t="s">
        <v>9</v>
      </c>
    </row>
    <row r="10" spans="1:9" s="59" customFormat="1" ht="18" customHeight="1" x14ac:dyDescent="0.35">
      <c r="A10" s="43">
        <f>ROW()-8</f>
        <v>2</v>
      </c>
      <c r="B10" s="210" t="s">
        <v>193</v>
      </c>
      <c r="C10" s="211" t="s">
        <v>5</v>
      </c>
      <c r="D10" s="212">
        <v>1</v>
      </c>
      <c r="E10" s="75" t="s">
        <v>9</v>
      </c>
      <c r="F10" s="76" t="s">
        <v>9</v>
      </c>
    </row>
    <row r="11" spans="1:9" s="59" customFormat="1" ht="18" customHeight="1" x14ac:dyDescent="0.35">
      <c r="A11" s="43">
        <f>ROW()-8</f>
        <v>3</v>
      </c>
      <c r="B11" s="210" t="s">
        <v>196</v>
      </c>
      <c r="C11" s="211" t="s">
        <v>6</v>
      </c>
      <c r="D11" s="212">
        <v>3217</v>
      </c>
      <c r="E11" s="75" t="s">
        <v>9</v>
      </c>
      <c r="F11" s="76" t="s">
        <v>9</v>
      </c>
    </row>
    <row r="12" spans="1:9" s="59" customFormat="1" ht="18" customHeight="1" x14ac:dyDescent="0.35">
      <c r="A12" s="43">
        <f t="shared" ref="A12:A27" si="0">ROW()-8</f>
        <v>4</v>
      </c>
      <c r="B12" s="210" t="s">
        <v>183</v>
      </c>
      <c r="C12" s="211" t="s">
        <v>22</v>
      </c>
      <c r="D12" s="228">
        <v>1.52</v>
      </c>
      <c r="E12" s="75" t="s">
        <v>9</v>
      </c>
      <c r="F12" s="76" t="s">
        <v>9</v>
      </c>
    </row>
    <row r="13" spans="1:9" s="59" customFormat="1" ht="18" customHeight="1" x14ac:dyDescent="0.35">
      <c r="A13" s="43">
        <f t="shared" si="0"/>
        <v>5</v>
      </c>
      <c r="B13" s="210" t="s">
        <v>53</v>
      </c>
      <c r="C13" s="211" t="s">
        <v>1</v>
      </c>
      <c r="D13" s="212">
        <v>644</v>
      </c>
      <c r="E13" s="75" t="s">
        <v>9</v>
      </c>
      <c r="F13" s="76" t="s">
        <v>9</v>
      </c>
    </row>
    <row r="14" spans="1:9" s="59" customFormat="1" ht="18" customHeight="1" x14ac:dyDescent="0.35">
      <c r="A14" s="43">
        <f t="shared" si="0"/>
        <v>6</v>
      </c>
      <c r="B14" s="210" t="s">
        <v>54</v>
      </c>
      <c r="C14" s="211" t="s">
        <v>1</v>
      </c>
      <c r="D14" s="212">
        <v>278</v>
      </c>
      <c r="E14" s="75" t="s">
        <v>9</v>
      </c>
      <c r="F14" s="76" t="s">
        <v>9</v>
      </c>
    </row>
    <row r="15" spans="1:9" s="59" customFormat="1" ht="18" customHeight="1" x14ac:dyDescent="0.35">
      <c r="A15" s="43">
        <f t="shared" si="0"/>
        <v>7</v>
      </c>
      <c r="B15" s="210" t="s">
        <v>184</v>
      </c>
      <c r="C15" s="211" t="s">
        <v>0</v>
      </c>
      <c r="D15" s="229">
        <v>609</v>
      </c>
      <c r="E15" s="75" t="s">
        <v>9</v>
      </c>
      <c r="F15" s="76" t="s">
        <v>9</v>
      </c>
    </row>
    <row r="16" spans="1:9" s="59" customFormat="1" ht="18" customHeight="1" x14ac:dyDescent="0.35">
      <c r="A16" s="43">
        <f t="shared" si="0"/>
        <v>8</v>
      </c>
      <c r="B16" s="210" t="s">
        <v>185</v>
      </c>
      <c r="C16" s="211" t="s">
        <v>6</v>
      </c>
      <c r="D16" s="229">
        <v>25</v>
      </c>
      <c r="E16" s="75" t="s">
        <v>9</v>
      </c>
      <c r="F16" s="76" t="s">
        <v>9</v>
      </c>
    </row>
    <row r="17" spans="1:6" s="59" customFormat="1" ht="18" customHeight="1" x14ac:dyDescent="0.35">
      <c r="A17" s="43">
        <f t="shared" si="0"/>
        <v>9</v>
      </c>
      <c r="B17" s="210" t="s">
        <v>186</v>
      </c>
      <c r="C17" s="211" t="s">
        <v>7</v>
      </c>
      <c r="D17" s="229">
        <v>2</v>
      </c>
      <c r="E17" s="75" t="s">
        <v>9</v>
      </c>
      <c r="F17" s="76" t="s">
        <v>9</v>
      </c>
    </row>
    <row r="18" spans="1:6" s="59" customFormat="1" ht="18" customHeight="1" x14ac:dyDescent="0.35">
      <c r="A18" s="43">
        <f t="shared" si="0"/>
        <v>10</v>
      </c>
      <c r="B18" s="210" t="s">
        <v>187</v>
      </c>
      <c r="C18" s="211" t="s">
        <v>7</v>
      </c>
      <c r="D18" s="229">
        <v>1</v>
      </c>
      <c r="E18" s="75" t="s">
        <v>9</v>
      </c>
      <c r="F18" s="76" t="s">
        <v>9</v>
      </c>
    </row>
    <row r="19" spans="1:6" s="59" customFormat="1" ht="18" customHeight="1" x14ac:dyDescent="0.35">
      <c r="A19" s="43">
        <f t="shared" si="0"/>
        <v>11</v>
      </c>
      <c r="B19" s="210" t="s">
        <v>190</v>
      </c>
      <c r="C19" s="211" t="s">
        <v>6</v>
      </c>
      <c r="D19" s="229">
        <v>3284</v>
      </c>
      <c r="E19" s="75" t="s">
        <v>9</v>
      </c>
      <c r="F19" s="76" t="s">
        <v>9</v>
      </c>
    </row>
    <row r="20" spans="1:6" s="59" customFormat="1" ht="18" customHeight="1" x14ac:dyDescent="0.35">
      <c r="A20" s="43">
        <f t="shared" si="0"/>
        <v>12</v>
      </c>
      <c r="B20" s="210" t="s">
        <v>191</v>
      </c>
      <c r="C20" s="211" t="s">
        <v>0</v>
      </c>
      <c r="D20" s="229">
        <v>3118</v>
      </c>
      <c r="E20" s="75" t="s">
        <v>9</v>
      </c>
      <c r="F20" s="76" t="s">
        <v>9</v>
      </c>
    </row>
    <row r="21" spans="1:6" s="59" customFormat="1" ht="18" customHeight="1" x14ac:dyDescent="0.35">
      <c r="A21" s="43">
        <f t="shared" si="0"/>
        <v>13</v>
      </c>
      <c r="B21" s="210" t="s">
        <v>57</v>
      </c>
      <c r="C21" s="211" t="s">
        <v>0</v>
      </c>
      <c r="D21" s="229">
        <v>2300</v>
      </c>
      <c r="E21" s="75" t="s">
        <v>9</v>
      </c>
      <c r="F21" s="76" t="s">
        <v>9</v>
      </c>
    </row>
    <row r="22" spans="1:6" s="59" customFormat="1" ht="18" customHeight="1" x14ac:dyDescent="0.35">
      <c r="A22" s="43">
        <f t="shared" si="0"/>
        <v>14</v>
      </c>
      <c r="B22" s="210" t="s">
        <v>188</v>
      </c>
      <c r="C22" s="211" t="s">
        <v>0</v>
      </c>
      <c r="D22" s="229">
        <v>2300</v>
      </c>
      <c r="E22" s="75" t="s">
        <v>9</v>
      </c>
      <c r="F22" s="76" t="s">
        <v>9</v>
      </c>
    </row>
    <row r="23" spans="1:6" s="59" customFormat="1" ht="18" customHeight="1" x14ac:dyDescent="0.35">
      <c r="A23" s="43">
        <f t="shared" si="0"/>
        <v>15</v>
      </c>
      <c r="B23" s="210" t="s">
        <v>189</v>
      </c>
      <c r="C23" s="211" t="s">
        <v>0</v>
      </c>
      <c r="D23" s="229">
        <v>2300</v>
      </c>
      <c r="E23" s="75" t="s">
        <v>9</v>
      </c>
      <c r="F23" s="76" t="s">
        <v>9</v>
      </c>
    </row>
    <row r="24" spans="1:6" s="59" customFormat="1" ht="18" customHeight="1" x14ac:dyDescent="0.35">
      <c r="A24" s="43">
        <f t="shared" si="0"/>
        <v>16</v>
      </c>
      <c r="B24" s="210" t="s">
        <v>192</v>
      </c>
      <c r="C24" s="211" t="s">
        <v>0</v>
      </c>
      <c r="D24" s="229">
        <v>5418</v>
      </c>
      <c r="E24" s="75" t="s">
        <v>9</v>
      </c>
      <c r="F24" s="76" t="s">
        <v>9</v>
      </c>
    </row>
    <row r="25" spans="1:6" s="59" customFormat="1" ht="18" customHeight="1" x14ac:dyDescent="0.35">
      <c r="A25" s="43">
        <f t="shared" si="0"/>
        <v>17</v>
      </c>
      <c r="B25" s="210" t="s">
        <v>194</v>
      </c>
      <c r="C25" s="211" t="s">
        <v>0</v>
      </c>
      <c r="D25" s="229">
        <v>4047</v>
      </c>
      <c r="E25" s="75" t="s">
        <v>9</v>
      </c>
      <c r="F25" s="76" t="s">
        <v>9</v>
      </c>
    </row>
    <row r="26" spans="1:6" s="59" customFormat="1" ht="18" customHeight="1" x14ac:dyDescent="0.35">
      <c r="A26" s="43">
        <f t="shared" si="0"/>
        <v>18</v>
      </c>
      <c r="B26" s="210" t="s">
        <v>58</v>
      </c>
      <c r="C26" s="211" t="s">
        <v>5</v>
      </c>
      <c r="D26" s="212">
        <v>1</v>
      </c>
      <c r="E26" s="75" t="s">
        <v>9</v>
      </c>
      <c r="F26" s="76" t="s">
        <v>9</v>
      </c>
    </row>
    <row r="27" spans="1:6" s="59" customFormat="1" ht="18" customHeight="1" x14ac:dyDescent="0.35">
      <c r="A27" s="43">
        <f t="shared" si="0"/>
        <v>19</v>
      </c>
      <c r="B27" s="210" t="s">
        <v>59</v>
      </c>
      <c r="C27" s="211" t="s">
        <v>5</v>
      </c>
      <c r="D27" s="212">
        <v>1</v>
      </c>
      <c r="E27" s="75" t="s">
        <v>9</v>
      </c>
      <c r="F27" s="76" t="s">
        <v>9</v>
      </c>
    </row>
    <row r="28" spans="1:6" s="59" customFormat="1" ht="15.75" thickBot="1" x14ac:dyDescent="0.4">
      <c r="A28" s="44"/>
      <c r="B28" s="31"/>
      <c r="C28" s="30"/>
      <c r="D28" s="185"/>
      <c r="E28" s="82"/>
      <c r="F28" s="83"/>
    </row>
    <row r="29" spans="1:6" s="59" customFormat="1" ht="19.5" customHeight="1" x14ac:dyDescent="0.35">
      <c r="A29" s="157"/>
      <c r="B29" s="136"/>
      <c r="C29" s="158"/>
      <c r="D29" s="158"/>
      <c r="E29" s="87" t="s">
        <v>8</v>
      </c>
      <c r="F29" s="75" t="s">
        <v>9</v>
      </c>
    </row>
    <row r="30" spans="1:6" s="59" customFormat="1" ht="18" customHeight="1" x14ac:dyDescent="0.2">
      <c r="A30" s="88" t="s">
        <v>30</v>
      </c>
      <c r="B30" s="159"/>
      <c r="C30" s="160"/>
      <c r="D30" s="160"/>
      <c r="E30" s="60"/>
      <c r="F30" s="57"/>
    </row>
    <row r="31" spans="1:6" ht="10.9" customHeight="1" x14ac:dyDescent="0.2">
      <c r="A31" s="89"/>
    </row>
    <row r="32" spans="1:6" ht="18.75" customHeight="1" x14ac:dyDescent="0.2">
      <c r="A32" s="89" t="s">
        <v>33</v>
      </c>
      <c r="B32" s="236" t="s">
        <v>18</v>
      </c>
      <c r="C32" s="236"/>
      <c r="D32" s="236"/>
      <c r="E32" s="236"/>
      <c r="F32" s="236"/>
    </row>
    <row r="33" spans="1:6" ht="36.75" customHeight="1" x14ac:dyDescent="0.2">
      <c r="A33" s="89"/>
      <c r="B33" s="236"/>
      <c r="C33" s="236"/>
      <c r="D33" s="236"/>
      <c r="E33" s="236"/>
      <c r="F33" s="236"/>
    </row>
    <row r="34" spans="1:6" ht="6" customHeight="1" x14ac:dyDescent="0.2">
      <c r="A34" s="89"/>
      <c r="B34" s="90"/>
      <c r="C34" s="90"/>
      <c r="D34" s="90"/>
      <c r="E34" s="90"/>
      <c r="F34" s="90"/>
    </row>
    <row r="35" spans="1:6" ht="78.75" customHeight="1" x14ac:dyDescent="0.2">
      <c r="A35" s="89" t="s">
        <v>33</v>
      </c>
      <c r="B35" s="236" t="s">
        <v>19</v>
      </c>
      <c r="C35" s="236"/>
      <c r="D35" s="236"/>
      <c r="E35" s="236"/>
      <c r="F35" s="236"/>
    </row>
    <row r="36" spans="1:6" ht="6" customHeight="1" x14ac:dyDescent="0.2">
      <c r="A36" s="89"/>
      <c r="B36" s="90"/>
      <c r="C36" s="90"/>
      <c r="D36" s="90"/>
      <c r="E36" s="90"/>
      <c r="F36" s="90"/>
    </row>
    <row r="37" spans="1:6" ht="32.25" customHeight="1" x14ac:dyDescent="0.2">
      <c r="A37" s="89" t="s">
        <v>33</v>
      </c>
      <c r="B37" s="236" t="s">
        <v>42</v>
      </c>
      <c r="C37" s="236"/>
      <c r="D37" s="236"/>
      <c r="E37" s="236"/>
      <c r="F37" s="236"/>
    </row>
    <row r="38" spans="1:6" ht="6" customHeight="1" x14ac:dyDescent="0.2">
      <c r="A38" s="89"/>
      <c r="B38" s="90"/>
      <c r="C38" s="90"/>
      <c r="D38" s="90"/>
      <c r="E38" s="90"/>
      <c r="F38" s="90"/>
    </row>
    <row r="39" spans="1:6" x14ac:dyDescent="0.2">
      <c r="A39" s="89" t="s">
        <v>33</v>
      </c>
      <c r="B39" s="239" t="s">
        <v>195</v>
      </c>
      <c r="C39" s="236"/>
      <c r="D39" s="236"/>
      <c r="E39" s="236"/>
      <c r="F39" s="236"/>
    </row>
    <row r="40" spans="1:6" ht="13.15" customHeight="1" x14ac:dyDescent="0.2">
      <c r="E40" s="124" t="s">
        <v>3</v>
      </c>
      <c r="F40" s="94"/>
    </row>
    <row r="41" spans="1:6" ht="13.15" customHeight="1" x14ac:dyDescent="0.2">
      <c r="E41" s="124" t="s">
        <v>4</v>
      </c>
      <c r="F41" s="95"/>
    </row>
    <row r="43" spans="1:6" ht="14.25" customHeight="1" x14ac:dyDescent="0.2"/>
  </sheetData>
  <sheetProtection formatCells="0" formatRows="0" insertRows="0" deleteRows="0"/>
  <mergeCells count="7">
    <mergeCell ref="B39:F39"/>
    <mergeCell ref="B3:F3"/>
    <mergeCell ref="B4:F4"/>
    <mergeCell ref="B5:F5"/>
    <mergeCell ref="B32:F33"/>
    <mergeCell ref="B35:F35"/>
    <mergeCell ref="B37:F37"/>
  </mergeCells>
  <printOptions horizontalCentered="1"/>
  <pageMargins left="0.5" right="0.5" top="0.52" bottom="0.25" header="0.5" footer="0.3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40"/>
  <sheetViews>
    <sheetView view="pageBreakPreview" zoomScaleNormal="100" zoomScaleSheetLayoutView="100" workbookViewId="0">
      <selection activeCell="F2" sqref="F2:G2"/>
    </sheetView>
  </sheetViews>
  <sheetFormatPr defaultRowHeight="12.75" x14ac:dyDescent="0.2"/>
  <cols>
    <col min="1" max="1" width="5.7109375" style="57" customWidth="1"/>
    <col min="2" max="2" width="27.5703125" style="57" customWidth="1"/>
    <col min="3" max="3" width="18.28515625" style="57" customWidth="1"/>
    <col min="4" max="4" width="9.7109375" style="57" customWidth="1"/>
    <col min="5" max="5" width="12.140625" style="57" bestFit="1" customWidth="1"/>
    <col min="6" max="6" width="14.5703125" style="60" bestFit="1" customWidth="1"/>
    <col min="7" max="7" width="16.7109375" style="57" customWidth="1"/>
    <col min="8" max="16384" width="9.140625" style="57"/>
  </cols>
  <sheetData>
    <row r="1" spans="1:8" x14ac:dyDescent="0.2">
      <c r="F1" s="57"/>
      <c r="G1" s="96">
        <f>SUMMARY!F1</f>
        <v>45379</v>
      </c>
    </row>
    <row r="2" spans="1:8" x14ac:dyDescent="0.2">
      <c r="F2" s="226" t="str">
        <f>SUMMARY!E2</f>
        <v>Addendum 1:</v>
      </c>
      <c r="G2" s="227">
        <f>SUMMARY!F2</f>
        <v>45391</v>
      </c>
    </row>
    <row r="3" spans="1:8" x14ac:dyDescent="0.2">
      <c r="F3" s="58" t="s">
        <v>10</v>
      </c>
      <c r="G3" s="7" t="str">
        <f>SUMMARY!F3</f>
        <v>205-40-07</v>
      </c>
    </row>
    <row r="4" spans="1:8" ht="20.100000000000001" customHeight="1" x14ac:dyDescent="0.2">
      <c r="B4" s="238" t="s">
        <v>26</v>
      </c>
      <c r="C4" s="238"/>
      <c r="D4" s="238"/>
      <c r="E4" s="238"/>
      <c r="F4" s="238"/>
      <c r="G4" s="238"/>
    </row>
    <row r="5" spans="1:8" ht="20.100000000000001" customHeight="1" x14ac:dyDescent="0.2">
      <c r="B5" s="237" t="str">
        <f>SUMMARY!C5</f>
        <v>MORGAN HEIGHTS PHASE 7</v>
      </c>
      <c r="C5" s="237"/>
      <c r="D5" s="237"/>
      <c r="E5" s="237"/>
      <c r="F5" s="237"/>
      <c r="G5" s="237"/>
    </row>
    <row r="6" spans="1:8" ht="20.100000000000001" customHeight="1" x14ac:dyDescent="0.2">
      <c r="B6" s="238" t="s">
        <v>41</v>
      </c>
      <c r="C6" s="238"/>
      <c r="D6" s="238"/>
      <c r="E6" s="238"/>
      <c r="F6" s="238"/>
      <c r="G6" s="238"/>
    </row>
    <row r="7" spans="1:8" ht="12.75" customHeight="1" thickBot="1" x14ac:dyDescent="0.25">
      <c r="A7" s="98"/>
      <c r="B7" s="98"/>
      <c r="C7" s="98"/>
      <c r="D7" s="98"/>
      <c r="E7" s="98"/>
      <c r="F7" s="98"/>
      <c r="G7" s="99"/>
    </row>
    <row r="8" spans="1:8" ht="26.25" customHeight="1" thickBot="1" x14ac:dyDescent="0.25">
      <c r="A8" s="100" t="s">
        <v>12</v>
      </c>
      <c r="B8" s="101" t="s">
        <v>13</v>
      </c>
      <c r="C8" s="101"/>
      <c r="D8" s="102" t="s">
        <v>2</v>
      </c>
      <c r="E8" s="64" t="s">
        <v>34</v>
      </c>
      <c r="F8" s="103" t="s">
        <v>14</v>
      </c>
      <c r="G8" s="104" t="s">
        <v>15</v>
      </c>
    </row>
    <row r="9" spans="1:8" x14ac:dyDescent="0.2">
      <c r="A9" s="138"/>
      <c r="B9" s="139"/>
      <c r="C9" s="139"/>
      <c r="D9" s="140"/>
      <c r="E9" s="186"/>
      <c r="F9" s="140"/>
      <c r="G9" s="141"/>
    </row>
    <row r="10" spans="1:8" ht="19.5" customHeight="1" x14ac:dyDescent="0.35">
      <c r="A10" s="43">
        <v>1</v>
      </c>
      <c r="B10" s="244" t="s">
        <v>81</v>
      </c>
      <c r="C10" s="244"/>
      <c r="D10" s="28"/>
      <c r="E10" s="52"/>
      <c r="F10" s="75"/>
      <c r="G10" s="76"/>
      <c r="H10" s="142"/>
    </row>
    <row r="11" spans="1:8" ht="19.5" customHeight="1" x14ac:dyDescent="0.35">
      <c r="A11" s="43"/>
      <c r="B11" s="45" t="s">
        <v>84</v>
      </c>
      <c r="C11" s="45" t="s">
        <v>82</v>
      </c>
      <c r="D11" s="29" t="s">
        <v>6</v>
      </c>
      <c r="E11" s="52">
        <v>4718</v>
      </c>
      <c r="F11" s="75" t="s">
        <v>9</v>
      </c>
      <c r="G11" s="76" t="s">
        <v>9</v>
      </c>
      <c r="H11" s="208"/>
    </row>
    <row r="12" spans="1:8" ht="19.5" customHeight="1" x14ac:dyDescent="0.35">
      <c r="A12" s="43"/>
      <c r="B12" s="45" t="s">
        <v>84</v>
      </c>
      <c r="C12" s="45" t="s">
        <v>83</v>
      </c>
      <c r="D12" s="29" t="s">
        <v>6</v>
      </c>
      <c r="E12" s="52">
        <v>1245</v>
      </c>
      <c r="F12" s="75" t="s">
        <v>9</v>
      </c>
      <c r="G12" s="76" t="s">
        <v>9</v>
      </c>
      <c r="H12" s="208"/>
    </row>
    <row r="13" spans="1:8" ht="19.5" customHeight="1" x14ac:dyDescent="0.35">
      <c r="A13" s="43"/>
      <c r="B13" s="45" t="s">
        <v>84</v>
      </c>
      <c r="C13" s="45" t="s">
        <v>170</v>
      </c>
      <c r="D13" s="29" t="s">
        <v>6</v>
      </c>
      <c r="E13" s="52">
        <v>165</v>
      </c>
      <c r="F13" s="75" t="s">
        <v>9</v>
      </c>
      <c r="G13" s="76" t="s">
        <v>9</v>
      </c>
      <c r="H13" s="143"/>
    </row>
    <row r="14" spans="1:8" ht="19.5" customHeight="1" x14ac:dyDescent="0.35">
      <c r="A14" s="43">
        <v>2</v>
      </c>
      <c r="B14" s="244" t="s">
        <v>85</v>
      </c>
      <c r="C14" s="244"/>
      <c r="D14" s="29"/>
      <c r="E14" s="52"/>
      <c r="F14" s="75" t="s">
        <v>9</v>
      </c>
      <c r="G14" s="76" t="s">
        <v>9</v>
      </c>
      <c r="H14" s="143"/>
    </row>
    <row r="15" spans="1:8" ht="19.5" customHeight="1" x14ac:dyDescent="0.35">
      <c r="A15" s="43"/>
      <c r="B15" s="45" t="s">
        <v>86</v>
      </c>
      <c r="C15" s="45" t="s">
        <v>82</v>
      </c>
      <c r="D15" s="29" t="s">
        <v>6</v>
      </c>
      <c r="E15" s="52">
        <v>80</v>
      </c>
      <c r="F15" s="75" t="s">
        <v>9</v>
      </c>
      <c r="G15" s="76" t="s">
        <v>9</v>
      </c>
      <c r="H15" s="143"/>
    </row>
    <row r="16" spans="1:8" ht="19.5" customHeight="1" x14ac:dyDescent="0.35">
      <c r="A16" s="43"/>
      <c r="B16" s="45" t="s">
        <v>86</v>
      </c>
      <c r="C16" s="45" t="s">
        <v>83</v>
      </c>
      <c r="D16" s="29" t="s">
        <v>6</v>
      </c>
      <c r="E16" s="52">
        <v>40</v>
      </c>
      <c r="F16" s="75" t="s">
        <v>9</v>
      </c>
      <c r="G16" s="76" t="s">
        <v>9</v>
      </c>
      <c r="H16" s="143"/>
    </row>
    <row r="17" spans="1:9" ht="19.5" customHeight="1" x14ac:dyDescent="0.35">
      <c r="A17" s="213">
        <f>ROW()-13</f>
        <v>4</v>
      </c>
      <c r="B17" s="244" t="s">
        <v>149</v>
      </c>
      <c r="C17" s="244"/>
      <c r="D17" s="29" t="s">
        <v>6</v>
      </c>
      <c r="E17" s="137">
        <v>242</v>
      </c>
      <c r="F17" s="75" t="s">
        <v>9</v>
      </c>
      <c r="G17" s="76" t="s">
        <v>9</v>
      </c>
      <c r="H17" s="143"/>
    </row>
    <row r="18" spans="1:9" ht="19.5" customHeight="1" x14ac:dyDescent="0.35">
      <c r="A18" s="213">
        <f t="shared" ref="A18:A27" si="0">ROW()-13</f>
        <v>5</v>
      </c>
      <c r="B18" s="244" t="s">
        <v>169</v>
      </c>
      <c r="C18" s="244"/>
      <c r="D18" s="29" t="s">
        <v>6</v>
      </c>
      <c r="E18" s="137">
        <v>165</v>
      </c>
      <c r="F18" s="75" t="s">
        <v>9</v>
      </c>
      <c r="G18" s="76" t="s">
        <v>9</v>
      </c>
      <c r="H18" s="143"/>
    </row>
    <row r="19" spans="1:9" ht="19.5" customHeight="1" x14ac:dyDescent="0.35">
      <c r="A19" s="213">
        <f t="shared" si="0"/>
        <v>6</v>
      </c>
      <c r="B19" s="244" t="s">
        <v>87</v>
      </c>
      <c r="C19" s="244"/>
      <c r="D19" s="29" t="s">
        <v>37</v>
      </c>
      <c r="E19" s="137">
        <f>Sheet1!A6</f>
        <v>21</v>
      </c>
      <c r="F19" s="75" t="s">
        <v>9</v>
      </c>
      <c r="G19" s="76" t="s">
        <v>9</v>
      </c>
      <c r="H19" s="143"/>
    </row>
    <row r="20" spans="1:9" ht="19.5" customHeight="1" x14ac:dyDescent="0.35">
      <c r="A20" s="213">
        <f t="shared" si="0"/>
        <v>7</v>
      </c>
      <c r="B20" s="244" t="s">
        <v>88</v>
      </c>
      <c r="C20" s="244"/>
      <c r="D20" s="29" t="s">
        <v>20</v>
      </c>
      <c r="E20" s="198">
        <f>ROUND(Sheet1!A7,1)</f>
        <v>75.3</v>
      </c>
      <c r="F20" s="75" t="s">
        <v>9</v>
      </c>
      <c r="G20" s="76" t="s">
        <v>9</v>
      </c>
    </row>
    <row r="21" spans="1:9" ht="19.5" customHeight="1" x14ac:dyDescent="0.35">
      <c r="A21" s="213">
        <f t="shared" si="0"/>
        <v>8</v>
      </c>
      <c r="B21" s="244" t="s">
        <v>89</v>
      </c>
      <c r="C21" s="244"/>
      <c r="D21" s="29" t="s">
        <v>37</v>
      </c>
      <c r="E21" s="52">
        <v>22</v>
      </c>
      <c r="F21" s="75" t="s">
        <v>9</v>
      </c>
      <c r="G21" s="76" t="s">
        <v>9</v>
      </c>
    </row>
    <row r="22" spans="1:9" ht="21.75" customHeight="1" x14ac:dyDescent="0.35">
      <c r="A22" s="213">
        <f t="shared" si="0"/>
        <v>9</v>
      </c>
      <c r="B22" s="244" t="s">
        <v>90</v>
      </c>
      <c r="C22" s="244"/>
      <c r="D22" s="29" t="s">
        <v>6</v>
      </c>
      <c r="E22" s="137">
        <f>Sheet1!A2</f>
        <v>3084</v>
      </c>
      <c r="F22" s="75" t="s">
        <v>9</v>
      </c>
      <c r="G22" s="76" t="s">
        <v>9</v>
      </c>
    </row>
    <row r="23" spans="1:9" ht="19.5" customHeight="1" x14ac:dyDescent="0.35">
      <c r="A23" s="213">
        <f t="shared" si="0"/>
        <v>10</v>
      </c>
      <c r="B23" s="244" t="s">
        <v>92</v>
      </c>
      <c r="C23" s="244"/>
      <c r="D23" s="29" t="s">
        <v>37</v>
      </c>
      <c r="E23" s="52">
        <v>1</v>
      </c>
      <c r="F23" s="75" t="s">
        <v>9</v>
      </c>
      <c r="G23" s="76" t="s">
        <v>9</v>
      </c>
      <c r="H23" s="142"/>
    </row>
    <row r="24" spans="1:9" ht="19.5" customHeight="1" x14ac:dyDescent="0.35">
      <c r="A24" s="213">
        <f t="shared" si="0"/>
        <v>11</v>
      </c>
      <c r="B24" s="244" t="s">
        <v>73</v>
      </c>
      <c r="C24" s="244"/>
      <c r="D24" s="29" t="s">
        <v>6</v>
      </c>
      <c r="E24" s="137">
        <v>6083</v>
      </c>
      <c r="F24" s="75" t="s">
        <v>9</v>
      </c>
      <c r="G24" s="76" t="s">
        <v>9</v>
      </c>
      <c r="H24" s="142"/>
      <c r="I24" s="207"/>
    </row>
    <row r="25" spans="1:9" ht="19.5" customHeight="1" x14ac:dyDescent="0.35">
      <c r="A25" s="213">
        <f t="shared" si="0"/>
        <v>12</v>
      </c>
      <c r="B25" s="244" t="s">
        <v>91</v>
      </c>
      <c r="C25" s="244"/>
      <c r="D25" s="29" t="s">
        <v>6</v>
      </c>
      <c r="E25" s="137">
        <v>6248</v>
      </c>
      <c r="F25" s="75" t="s">
        <v>9</v>
      </c>
      <c r="G25" s="76" t="s">
        <v>9</v>
      </c>
      <c r="H25" s="142"/>
    </row>
    <row r="26" spans="1:9" ht="19.5" customHeight="1" x14ac:dyDescent="0.35">
      <c r="A26" s="213">
        <f t="shared" si="0"/>
        <v>13</v>
      </c>
      <c r="B26" s="244" t="s">
        <v>168</v>
      </c>
      <c r="C26" s="244"/>
      <c r="D26" s="29" t="s">
        <v>22</v>
      </c>
      <c r="E26" s="206">
        <v>1.08</v>
      </c>
      <c r="F26" s="75" t="s">
        <v>9</v>
      </c>
      <c r="G26" s="76" t="s">
        <v>9</v>
      </c>
      <c r="H26" s="142"/>
    </row>
    <row r="27" spans="1:9" ht="19.5" customHeight="1" x14ac:dyDescent="0.35">
      <c r="A27" s="213">
        <f t="shared" si="0"/>
        <v>14</v>
      </c>
      <c r="B27" s="245" t="s">
        <v>177</v>
      </c>
      <c r="C27" s="245"/>
      <c r="D27" s="29" t="s">
        <v>0</v>
      </c>
      <c r="E27" s="137">
        <v>5246</v>
      </c>
      <c r="F27" s="75" t="s">
        <v>9</v>
      </c>
      <c r="G27" s="76" t="s">
        <v>9</v>
      </c>
      <c r="H27" s="142"/>
    </row>
    <row r="28" spans="1:9" ht="19.5" customHeight="1" thickBot="1" x14ac:dyDescent="0.4">
      <c r="A28" s="79"/>
      <c r="B28" s="144"/>
      <c r="C28" s="144"/>
      <c r="D28" s="145"/>
      <c r="E28" s="132"/>
      <c r="F28" s="82"/>
      <c r="G28" s="83"/>
      <c r="H28" s="142"/>
    </row>
    <row r="29" spans="1:9" ht="21" customHeight="1" x14ac:dyDescent="0.35">
      <c r="A29" s="84"/>
      <c r="B29" s="112"/>
      <c r="C29" s="112"/>
      <c r="D29" s="85"/>
      <c r="E29" s="85"/>
      <c r="F29" s="147" t="s">
        <v>8</v>
      </c>
      <c r="G29" s="75" t="s">
        <v>9</v>
      </c>
      <c r="H29" s="142"/>
    </row>
    <row r="30" spans="1:9" ht="15" x14ac:dyDescent="0.35">
      <c r="A30" s="88" t="s">
        <v>30</v>
      </c>
      <c r="B30" s="112"/>
      <c r="C30" s="112"/>
      <c r="D30" s="85"/>
      <c r="E30" s="85"/>
      <c r="F30" s="147"/>
      <c r="G30" s="75"/>
      <c r="H30" s="142"/>
    </row>
    <row r="31" spans="1:9" ht="10.9" customHeight="1" x14ac:dyDescent="0.35">
      <c r="A31" s="84"/>
      <c r="B31" s="112"/>
      <c r="C31" s="112"/>
      <c r="D31" s="85"/>
      <c r="E31" s="85"/>
      <c r="F31" s="75"/>
      <c r="G31" s="75"/>
      <c r="H31" s="142"/>
    </row>
    <row r="32" spans="1:9" ht="12.75" customHeight="1" x14ac:dyDescent="0.2">
      <c r="A32" s="89" t="s">
        <v>33</v>
      </c>
      <c r="B32" s="246" t="s">
        <v>93</v>
      </c>
      <c r="C32" s="247"/>
      <c r="D32" s="247"/>
      <c r="E32" s="247"/>
      <c r="F32" s="247"/>
      <c r="G32" s="247"/>
    </row>
    <row r="33" spans="1:7" ht="6" customHeight="1" x14ac:dyDescent="0.2">
      <c r="A33" s="148"/>
      <c r="B33" s="121"/>
      <c r="C33" s="121"/>
      <c r="D33" s="121"/>
      <c r="E33" s="121"/>
      <c r="F33" s="121"/>
      <c r="G33" s="149"/>
    </row>
    <row r="34" spans="1:7" ht="39" customHeight="1" x14ac:dyDescent="0.2">
      <c r="A34" s="89" t="s">
        <v>33</v>
      </c>
      <c r="B34" s="248" t="s">
        <v>124</v>
      </c>
      <c r="C34" s="249"/>
      <c r="D34" s="249"/>
      <c r="E34" s="249"/>
      <c r="F34" s="249"/>
      <c r="G34" s="249"/>
    </row>
    <row r="35" spans="1:7" ht="6" customHeight="1" x14ac:dyDescent="0.2">
      <c r="A35" s="150"/>
      <c r="B35" s="151"/>
      <c r="C35" s="151"/>
      <c r="D35" s="152"/>
      <c r="E35" s="152"/>
      <c r="F35" s="92"/>
      <c r="G35" s="153"/>
    </row>
    <row r="36" spans="1:7" ht="52.5" customHeight="1" x14ac:dyDescent="0.2">
      <c r="A36" s="89" t="s">
        <v>33</v>
      </c>
      <c r="B36" s="236" t="s">
        <v>18</v>
      </c>
      <c r="C36" s="236"/>
      <c r="D36" s="236"/>
      <c r="E36" s="236"/>
      <c r="F36" s="236"/>
      <c r="G36" s="236"/>
    </row>
    <row r="37" spans="1:7" ht="6" customHeight="1" x14ac:dyDescent="0.2">
      <c r="A37" s="135"/>
      <c r="B37" s="91"/>
      <c r="C37" s="91"/>
      <c r="D37" s="154"/>
      <c r="E37" s="154"/>
      <c r="F37" s="92"/>
      <c r="G37" s="91"/>
    </row>
    <row r="38" spans="1:7" ht="80.45" customHeight="1" x14ac:dyDescent="0.2">
      <c r="A38" s="89" t="s">
        <v>33</v>
      </c>
      <c r="B38" s="236" t="s">
        <v>19</v>
      </c>
      <c r="C38" s="236"/>
      <c r="D38" s="236"/>
      <c r="E38" s="236"/>
      <c r="F38" s="236"/>
      <c r="G38" s="236"/>
    </row>
    <row r="39" spans="1:7" ht="13.15" customHeight="1" x14ac:dyDescent="0.2">
      <c r="F39" s="124" t="s">
        <v>3</v>
      </c>
      <c r="G39" s="94"/>
    </row>
    <row r="40" spans="1:7" ht="13.15" customHeight="1" x14ac:dyDescent="0.2">
      <c r="F40" s="124" t="s">
        <v>4</v>
      </c>
      <c r="G40" s="95"/>
    </row>
  </sheetData>
  <sheetProtection formatCells="0" formatRows="0" insertRows="0" deleteRows="0"/>
  <mergeCells count="20">
    <mergeCell ref="B5:G5"/>
    <mergeCell ref="B4:G4"/>
    <mergeCell ref="B6:G6"/>
    <mergeCell ref="B38:G38"/>
    <mergeCell ref="B36:G36"/>
    <mergeCell ref="B34:G34"/>
    <mergeCell ref="B10:C10"/>
    <mergeCell ref="B14:C14"/>
    <mergeCell ref="B19:C19"/>
    <mergeCell ref="B20:C20"/>
    <mergeCell ref="B21:C21"/>
    <mergeCell ref="B22:C22"/>
    <mergeCell ref="B23:C23"/>
    <mergeCell ref="B24:C24"/>
    <mergeCell ref="B17:C17"/>
    <mergeCell ref="B25:C25"/>
    <mergeCell ref="B27:C27"/>
    <mergeCell ref="B26:C26"/>
    <mergeCell ref="B18:C18"/>
    <mergeCell ref="B32:G32"/>
  </mergeCells>
  <printOptions horizontalCentered="1"/>
  <pageMargins left="0.5" right="0.5" top="0.52" bottom="0.25" header="0.5" footer="0.35"/>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J53"/>
  <sheetViews>
    <sheetView view="pageBreakPreview" zoomScaleNormal="100" zoomScaleSheetLayoutView="100" workbookViewId="0">
      <selection activeCell="E2" sqref="E2:F2"/>
    </sheetView>
  </sheetViews>
  <sheetFormatPr defaultRowHeight="12.75" x14ac:dyDescent="0.2"/>
  <cols>
    <col min="1" max="1" width="5.7109375" style="57" customWidth="1"/>
    <col min="2" max="2" width="44.570312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10" x14ac:dyDescent="0.2">
      <c r="E1" s="57"/>
      <c r="F1" s="96">
        <f>SUMMARY!F1</f>
        <v>45379</v>
      </c>
    </row>
    <row r="2" spans="1:10" x14ac:dyDescent="0.2">
      <c r="E2" s="226" t="str">
        <f>SUMMARY!E2</f>
        <v>Addendum 1:</v>
      </c>
      <c r="F2" s="227">
        <f>SUMMARY!F2</f>
        <v>45391</v>
      </c>
    </row>
    <row r="3" spans="1:10" x14ac:dyDescent="0.2">
      <c r="E3" s="58" t="s">
        <v>10</v>
      </c>
      <c r="F3" s="7" t="str">
        <f>SUMMARY!F3</f>
        <v>205-40-07</v>
      </c>
    </row>
    <row r="4" spans="1:10" ht="20.100000000000001" customHeight="1" x14ac:dyDescent="0.2">
      <c r="B4" s="238" t="s">
        <v>26</v>
      </c>
      <c r="C4" s="238"/>
      <c r="D4" s="238"/>
      <c r="E4" s="238"/>
      <c r="F4" s="238"/>
    </row>
    <row r="5" spans="1:10" ht="20.100000000000001" customHeight="1" x14ac:dyDescent="0.2">
      <c r="B5" s="237" t="str">
        <f>SUMMARY!C5</f>
        <v>MORGAN HEIGHTS PHASE 7</v>
      </c>
      <c r="C5" s="237"/>
      <c r="D5" s="237"/>
      <c r="E5" s="237"/>
      <c r="F5" s="237"/>
    </row>
    <row r="6" spans="1:10" ht="20.100000000000001" customHeight="1" x14ac:dyDescent="0.2">
      <c r="B6" s="238" t="s">
        <v>11</v>
      </c>
      <c r="C6" s="238"/>
      <c r="D6" s="238"/>
      <c r="E6" s="238"/>
      <c r="F6" s="238"/>
      <c r="I6" s="125"/>
      <c r="J6" s="125"/>
    </row>
    <row r="7" spans="1:10" ht="12.75" customHeight="1" thickBot="1" x14ac:dyDescent="0.25">
      <c r="A7" s="98"/>
      <c r="B7" s="98"/>
      <c r="C7" s="98"/>
      <c r="D7" s="98"/>
      <c r="E7" s="98"/>
      <c r="F7" s="99"/>
      <c r="I7" s="60"/>
    </row>
    <row r="8" spans="1:10" ht="26.25" customHeight="1" thickBot="1" x14ac:dyDescent="0.25">
      <c r="A8" s="100" t="s">
        <v>12</v>
      </c>
      <c r="B8" s="101" t="s">
        <v>13</v>
      </c>
      <c r="C8" s="102" t="s">
        <v>2</v>
      </c>
      <c r="D8" s="64" t="s">
        <v>34</v>
      </c>
      <c r="E8" s="103" t="s">
        <v>14</v>
      </c>
      <c r="F8" s="104" t="s">
        <v>15</v>
      </c>
      <c r="I8" s="60"/>
    </row>
    <row r="9" spans="1:10" x14ac:dyDescent="0.2">
      <c r="A9" s="105"/>
      <c r="B9" s="126"/>
      <c r="C9" s="127"/>
      <c r="D9" s="184"/>
      <c r="E9" s="128"/>
      <c r="F9" s="129"/>
      <c r="I9" s="60"/>
    </row>
    <row r="10" spans="1:10" ht="18" customHeight="1" x14ac:dyDescent="0.35">
      <c r="A10" s="43">
        <f>ROW()-8</f>
        <v>2</v>
      </c>
      <c r="B10" s="28" t="s">
        <v>73</v>
      </c>
      <c r="C10" s="29" t="s">
        <v>6</v>
      </c>
      <c r="D10" s="137">
        <v>5799</v>
      </c>
      <c r="E10" s="75" t="s">
        <v>9</v>
      </c>
      <c r="F10" s="76" t="s">
        <v>9</v>
      </c>
      <c r="I10" s="60"/>
    </row>
    <row r="11" spans="1:10" ht="18" customHeight="1" x14ac:dyDescent="0.35">
      <c r="A11" s="43">
        <f t="shared" ref="A11:A30" si="0">ROW()-8</f>
        <v>3</v>
      </c>
      <c r="B11" s="28" t="s">
        <v>74</v>
      </c>
      <c r="C11" s="29" t="s">
        <v>6</v>
      </c>
      <c r="D11" s="137">
        <v>5967</v>
      </c>
      <c r="E11" s="75" t="s">
        <v>9</v>
      </c>
      <c r="F11" s="76" t="s">
        <v>9</v>
      </c>
      <c r="I11" s="60"/>
    </row>
    <row r="12" spans="1:10" ht="18" customHeight="1" x14ac:dyDescent="0.35">
      <c r="A12" s="43">
        <f t="shared" si="0"/>
        <v>4</v>
      </c>
      <c r="B12" s="28" t="s">
        <v>75</v>
      </c>
      <c r="C12" s="29" t="s">
        <v>6</v>
      </c>
      <c r="D12" s="137">
        <v>5967</v>
      </c>
      <c r="E12" s="75" t="s">
        <v>9</v>
      </c>
      <c r="F12" s="76" t="s">
        <v>9</v>
      </c>
      <c r="I12" s="60"/>
    </row>
    <row r="13" spans="1:10" ht="18" customHeight="1" x14ac:dyDescent="0.35">
      <c r="A13" s="43">
        <f t="shared" si="0"/>
        <v>5</v>
      </c>
      <c r="B13" s="28" t="s">
        <v>66</v>
      </c>
      <c r="C13" s="29" t="s">
        <v>6</v>
      </c>
      <c r="D13" s="52">
        <v>2691</v>
      </c>
      <c r="E13" s="75" t="s">
        <v>9</v>
      </c>
      <c r="F13" s="76" t="s">
        <v>9</v>
      </c>
      <c r="I13" s="60"/>
    </row>
    <row r="14" spans="1:10" ht="18" customHeight="1" x14ac:dyDescent="0.35">
      <c r="A14" s="43">
        <f t="shared" si="0"/>
        <v>6</v>
      </c>
      <c r="B14" s="28" t="s">
        <v>67</v>
      </c>
      <c r="C14" s="29" t="s">
        <v>6</v>
      </c>
      <c r="D14" s="52">
        <v>2672</v>
      </c>
      <c r="E14" s="75" t="s">
        <v>9</v>
      </c>
      <c r="F14" s="76" t="s">
        <v>9</v>
      </c>
      <c r="I14" s="60"/>
    </row>
    <row r="15" spans="1:10" ht="18" customHeight="1" x14ac:dyDescent="0.35">
      <c r="A15" s="43">
        <f t="shared" si="0"/>
        <v>7</v>
      </c>
      <c r="B15" s="28" t="s">
        <v>150</v>
      </c>
      <c r="C15" s="29" t="s">
        <v>6</v>
      </c>
      <c r="D15" s="52">
        <v>604</v>
      </c>
      <c r="E15" s="75" t="s">
        <v>9</v>
      </c>
      <c r="F15" s="76" t="s">
        <v>9</v>
      </c>
      <c r="I15" s="60"/>
    </row>
    <row r="16" spans="1:10" ht="18" customHeight="1" x14ac:dyDescent="0.35">
      <c r="A16" s="43">
        <f t="shared" si="0"/>
        <v>8</v>
      </c>
      <c r="B16" s="28" t="s">
        <v>68</v>
      </c>
      <c r="C16" s="29" t="s">
        <v>31</v>
      </c>
      <c r="D16" s="183">
        <v>1.51</v>
      </c>
      <c r="E16" s="75" t="s">
        <v>9</v>
      </c>
      <c r="F16" s="76" t="s">
        <v>9</v>
      </c>
      <c r="H16" s="59"/>
      <c r="I16" s="130"/>
    </row>
    <row r="17" spans="1:10" ht="18" customHeight="1" x14ac:dyDescent="0.35">
      <c r="A17" s="43">
        <f t="shared" si="0"/>
        <v>9</v>
      </c>
      <c r="B17" s="28" t="s">
        <v>69</v>
      </c>
      <c r="C17" s="29" t="s">
        <v>37</v>
      </c>
      <c r="D17" s="52">
        <v>6</v>
      </c>
      <c r="E17" s="75" t="s">
        <v>9</v>
      </c>
      <c r="F17" s="76" t="s">
        <v>9</v>
      </c>
      <c r="H17" s="59"/>
      <c r="I17" s="130"/>
    </row>
    <row r="18" spans="1:10" ht="18" customHeight="1" x14ac:dyDescent="0.35">
      <c r="A18" s="43">
        <f t="shared" si="0"/>
        <v>10</v>
      </c>
      <c r="B18" s="28" t="s">
        <v>70</v>
      </c>
      <c r="C18" s="29" t="s">
        <v>37</v>
      </c>
      <c r="D18" s="52">
        <v>6</v>
      </c>
      <c r="E18" s="75" t="s">
        <v>9</v>
      </c>
      <c r="F18" s="76" t="s">
        <v>9</v>
      </c>
      <c r="H18" s="59"/>
      <c r="I18" s="130"/>
    </row>
    <row r="19" spans="1:10" ht="18" customHeight="1" x14ac:dyDescent="0.35">
      <c r="A19" s="43">
        <f t="shared" si="0"/>
        <v>11</v>
      </c>
      <c r="B19" s="28" t="s">
        <v>152</v>
      </c>
      <c r="C19" s="29" t="s">
        <v>37</v>
      </c>
      <c r="D19" s="52">
        <v>112</v>
      </c>
      <c r="E19" s="75" t="s">
        <v>9</v>
      </c>
      <c r="F19" s="76" t="s">
        <v>9</v>
      </c>
      <c r="I19" s="130"/>
      <c r="J19" s="59"/>
    </row>
    <row r="20" spans="1:10" ht="18" customHeight="1" x14ac:dyDescent="0.35">
      <c r="A20" s="43">
        <f t="shared" si="0"/>
        <v>12</v>
      </c>
      <c r="B20" s="28" t="s">
        <v>153</v>
      </c>
      <c r="C20" s="29" t="s">
        <v>37</v>
      </c>
      <c r="D20" s="52">
        <v>48</v>
      </c>
      <c r="E20" s="75" t="s">
        <v>9</v>
      </c>
      <c r="F20" s="76" t="s">
        <v>9</v>
      </c>
      <c r="I20" s="130"/>
      <c r="J20" s="59"/>
    </row>
    <row r="21" spans="1:10" ht="18" customHeight="1" x14ac:dyDescent="0.35">
      <c r="A21" s="43">
        <f t="shared" si="0"/>
        <v>13</v>
      </c>
      <c r="B21" s="28" t="s">
        <v>151</v>
      </c>
      <c r="C21" s="29" t="s">
        <v>37</v>
      </c>
      <c r="D21" s="52">
        <v>1</v>
      </c>
      <c r="E21" s="75" t="s">
        <v>9</v>
      </c>
      <c r="F21" s="76" t="s">
        <v>9</v>
      </c>
      <c r="I21" s="130"/>
      <c r="J21" s="59"/>
    </row>
    <row r="22" spans="1:10" ht="18" customHeight="1" x14ac:dyDescent="0.35">
      <c r="A22" s="43">
        <f t="shared" si="0"/>
        <v>14</v>
      </c>
      <c r="B22" s="28" t="s">
        <v>166</v>
      </c>
      <c r="C22" s="29" t="s">
        <v>6</v>
      </c>
      <c r="D22" s="52">
        <v>189</v>
      </c>
      <c r="E22" s="75" t="s">
        <v>9</v>
      </c>
      <c r="F22" s="76" t="s">
        <v>9</v>
      </c>
      <c r="I22" s="130"/>
      <c r="J22" s="59"/>
    </row>
    <row r="23" spans="1:10" ht="18" customHeight="1" x14ac:dyDescent="0.35">
      <c r="A23" s="43">
        <f t="shared" si="0"/>
        <v>15</v>
      </c>
      <c r="B23" s="28" t="s">
        <v>167</v>
      </c>
      <c r="C23" s="29" t="s">
        <v>6</v>
      </c>
      <c r="D23" s="52">
        <v>168</v>
      </c>
      <c r="E23" s="75" t="s">
        <v>9</v>
      </c>
      <c r="F23" s="76" t="s">
        <v>9</v>
      </c>
      <c r="I23" s="130"/>
      <c r="J23" s="59"/>
    </row>
    <row r="24" spans="1:10" ht="18" customHeight="1" x14ac:dyDescent="0.35">
      <c r="A24" s="43">
        <f t="shared" si="0"/>
        <v>16</v>
      </c>
      <c r="B24" s="28" t="s">
        <v>71</v>
      </c>
      <c r="C24" s="29" t="s">
        <v>37</v>
      </c>
      <c r="D24" s="52">
        <v>9</v>
      </c>
      <c r="E24" s="75" t="s">
        <v>9</v>
      </c>
      <c r="F24" s="76" t="s">
        <v>9</v>
      </c>
      <c r="I24" s="130"/>
      <c r="J24" s="59"/>
    </row>
    <row r="25" spans="1:10" ht="18" customHeight="1" x14ac:dyDescent="0.35">
      <c r="A25" s="43">
        <f t="shared" si="0"/>
        <v>17</v>
      </c>
      <c r="B25" s="28" t="s">
        <v>72</v>
      </c>
      <c r="C25" s="29" t="s">
        <v>37</v>
      </c>
      <c r="D25" s="52">
        <v>2</v>
      </c>
      <c r="E25" s="75" t="s">
        <v>9</v>
      </c>
      <c r="F25" s="76" t="s">
        <v>9</v>
      </c>
      <c r="I25" s="60"/>
    </row>
    <row r="26" spans="1:10" ht="18" customHeight="1" x14ac:dyDescent="0.35">
      <c r="A26" s="43">
        <f t="shared" si="0"/>
        <v>18</v>
      </c>
      <c r="B26" s="28" t="s">
        <v>77</v>
      </c>
      <c r="C26" s="29" t="s">
        <v>37</v>
      </c>
      <c r="D26" s="52">
        <v>1</v>
      </c>
      <c r="E26" s="75" t="s">
        <v>9</v>
      </c>
      <c r="F26" s="76" t="s">
        <v>9</v>
      </c>
      <c r="I26" s="60"/>
    </row>
    <row r="27" spans="1:10" ht="18" customHeight="1" x14ac:dyDescent="0.35">
      <c r="A27" s="43">
        <f t="shared" si="0"/>
        <v>19</v>
      </c>
      <c r="B27" s="28" t="s">
        <v>76</v>
      </c>
      <c r="C27" s="29" t="s">
        <v>37</v>
      </c>
      <c r="D27" s="52">
        <v>1</v>
      </c>
      <c r="E27" s="75" t="s">
        <v>9</v>
      </c>
      <c r="F27" s="76" t="s">
        <v>9</v>
      </c>
      <c r="I27" s="60"/>
    </row>
    <row r="28" spans="1:10" ht="18" customHeight="1" x14ac:dyDescent="0.35">
      <c r="A28" s="43">
        <f t="shared" si="0"/>
        <v>20</v>
      </c>
      <c r="B28" s="59" t="s">
        <v>78</v>
      </c>
      <c r="C28" s="29" t="s">
        <v>37</v>
      </c>
      <c r="D28" s="187">
        <v>161</v>
      </c>
      <c r="E28" s="75" t="s">
        <v>9</v>
      </c>
      <c r="F28" s="76" t="s">
        <v>9</v>
      </c>
      <c r="I28" s="60"/>
    </row>
    <row r="29" spans="1:10" ht="18" customHeight="1" x14ac:dyDescent="0.35">
      <c r="A29" s="43">
        <f t="shared" si="0"/>
        <v>21</v>
      </c>
      <c r="B29" s="204" t="s">
        <v>168</v>
      </c>
      <c r="C29" s="29" t="s">
        <v>22</v>
      </c>
      <c r="D29" s="205">
        <v>0.47</v>
      </c>
      <c r="E29" s="75" t="s">
        <v>9</v>
      </c>
      <c r="F29" s="76" t="s">
        <v>9</v>
      </c>
      <c r="I29" s="60"/>
    </row>
    <row r="30" spans="1:10" ht="18" customHeight="1" x14ac:dyDescent="0.35">
      <c r="A30" s="43">
        <f t="shared" si="0"/>
        <v>22</v>
      </c>
      <c r="B30" s="214" t="s">
        <v>177</v>
      </c>
      <c r="C30" s="29" t="s">
        <v>0</v>
      </c>
      <c r="D30" s="187">
        <v>2271</v>
      </c>
      <c r="E30" s="75" t="s">
        <v>9</v>
      </c>
      <c r="F30" s="76" t="s">
        <v>9</v>
      </c>
      <c r="I30" s="60"/>
    </row>
    <row r="31" spans="1:10" ht="15.75" thickBot="1" x14ac:dyDescent="0.4">
      <c r="A31" s="131"/>
      <c r="B31" s="114"/>
      <c r="C31" s="115"/>
      <c r="D31" s="146"/>
      <c r="E31" s="133"/>
      <c r="F31" s="83"/>
      <c r="I31" s="60"/>
    </row>
    <row r="32" spans="1:10" ht="18" customHeight="1" x14ac:dyDescent="0.35">
      <c r="A32" s="124"/>
      <c r="B32" s="28"/>
      <c r="C32" s="29"/>
      <c r="D32" s="29"/>
      <c r="E32" s="134" t="s">
        <v>8</v>
      </c>
      <c r="F32" s="75" t="s">
        <v>9</v>
      </c>
      <c r="I32" s="130"/>
    </row>
    <row r="33" spans="1:9" x14ac:dyDescent="0.2">
      <c r="A33" s="88" t="s">
        <v>30</v>
      </c>
      <c r="B33" s="135"/>
      <c r="I33" s="130"/>
    </row>
    <row r="34" spans="1:9" ht="10.9" customHeight="1" x14ac:dyDescent="0.2">
      <c r="A34" s="124"/>
      <c r="B34" s="135"/>
      <c r="E34" s="136"/>
      <c r="I34" s="130"/>
    </row>
    <row r="35" spans="1:9" x14ac:dyDescent="0.2">
      <c r="A35" s="89" t="s">
        <v>33</v>
      </c>
      <c r="B35" s="240" t="s">
        <v>79</v>
      </c>
      <c r="C35" s="240"/>
      <c r="D35" s="240"/>
      <c r="E35" s="250"/>
      <c r="F35" s="123"/>
      <c r="I35" s="60"/>
    </row>
    <row r="36" spans="1:9" ht="6" customHeight="1" x14ac:dyDescent="0.2">
      <c r="A36" s="89"/>
      <c r="B36" s="120"/>
      <c r="C36" s="121"/>
      <c r="D36" s="121"/>
      <c r="E36" s="122"/>
      <c r="F36" s="123"/>
      <c r="I36" s="60"/>
    </row>
    <row r="37" spans="1:9" x14ac:dyDescent="0.2">
      <c r="A37" s="89" t="s">
        <v>33</v>
      </c>
      <c r="B37" s="240" t="s">
        <v>123</v>
      </c>
      <c r="C37" s="240"/>
      <c r="D37" s="240"/>
      <c r="E37" s="250"/>
      <c r="F37" s="123"/>
      <c r="I37" s="60"/>
    </row>
    <row r="38" spans="1:9" ht="6" customHeight="1" x14ac:dyDescent="0.2">
      <c r="A38" s="89"/>
      <c r="B38" s="120"/>
      <c r="C38" s="121"/>
      <c r="D38" s="121"/>
      <c r="E38" s="122"/>
      <c r="F38" s="123"/>
      <c r="I38" s="60"/>
    </row>
    <row r="39" spans="1:9" x14ac:dyDescent="0.2">
      <c r="A39" s="89" t="s">
        <v>33</v>
      </c>
      <c r="B39" s="240" t="s">
        <v>80</v>
      </c>
      <c r="C39" s="240"/>
      <c r="D39" s="240"/>
      <c r="E39" s="250"/>
      <c r="F39" s="123"/>
      <c r="I39" s="60"/>
    </row>
    <row r="40" spans="1:9" ht="6" customHeight="1" x14ac:dyDescent="0.2">
      <c r="A40" s="89"/>
      <c r="B40" s="120"/>
      <c r="C40" s="121"/>
      <c r="D40" s="121"/>
      <c r="E40" s="122"/>
      <c r="F40" s="123"/>
      <c r="I40" s="60"/>
    </row>
    <row r="41" spans="1:9" x14ac:dyDescent="0.2">
      <c r="A41" s="89" t="s">
        <v>33</v>
      </c>
      <c r="B41" s="240" t="s">
        <v>112</v>
      </c>
      <c r="C41" s="240"/>
      <c r="D41" s="240"/>
      <c r="E41" s="250"/>
      <c r="F41" s="123"/>
      <c r="I41" s="60"/>
    </row>
    <row r="42" spans="1:9" ht="6" customHeight="1" x14ac:dyDescent="0.2">
      <c r="A42" s="89"/>
      <c r="B42" s="120"/>
      <c r="C42" s="121"/>
      <c r="D42" s="121"/>
      <c r="E42" s="122"/>
      <c r="F42" s="123"/>
      <c r="I42" s="60"/>
    </row>
    <row r="43" spans="1:9" x14ac:dyDescent="0.2">
      <c r="A43" s="89" t="s">
        <v>33</v>
      </c>
      <c r="B43" s="240" t="s">
        <v>113</v>
      </c>
      <c r="C43" s="240"/>
      <c r="D43" s="240"/>
      <c r="E43" s="250"/>
      <c r="F43" s="123"/>
      <c r="I43" s="60"/>
    </row>
    <row r="44" spans="1:9" ht="6" customHeight="1" x14ac:dyDescent="0.2">
      <c r="A44" s="89"/>
      <c r="B44" s="120"/>
      <c r="C44" s="121"/>
      <c r="D44" s="121"/>
      <c r="E44" s="122"/>
      <c r="F44" s="123"/>
      <c r="I44" s="60"/>
    </row>
    <row r="45" spans="1:9" x14ac:dyDescent="0.2">
      <c r="A45" s="89" t="s">
        <v>33</v>
      </c>
      <c r="B45" s="240" t="s">
        <v>38</v>
      </c>
      <c r="C45" s="240"/>
      <c r="D45" s="240"/>
      <c r="E45" s="250"/>
      <c r="F45" s="123"/>
      <c r="I45" s="60"/>
    </row>
    <row r="46" spans="1:9" ht="6" customHeight="1" x14ac:dyDescent="0.2">
      <c r="A46" s="89"/>
      <c r="B46" s="120"/>
      <c r="C46" s="121"/>
      <c r="D46" s="121"/>
      <c r="E46" s="122"/>
      <c r="F46" s="123"/>
      <c r="I46" s="60"/>
    </row>
    <row r="47" spans="1:9" ht="39.6" customHeight="1" x14ac:dyDescent="0.2">
      <c r="A47" s="89" t="s">
        <v>33</v>
      </c>
      <c r="B47" s="251" t="s">
        <v>124</v>
      </c>
      <c r="C47" s="251"/>
      <c r="D47" s="251"/>
      <c r="E47" s="251"/>
      <c r="F47" s="251"/>
      <c r="I47" s="60"/>
    </row>
    <row r="48" spans="1:9" ht="6" customHeight="1" x14ac:dyDescent="0.2">
      <c r="A48" s="89"/>
      <c r="B48" s="120"/>
      <c r="C48" s="121"/>
      <c r="D48" s="121"/>
      <c r="E48" s="122"/>
      <c r="F48" s="123"/>
      <c r="I48" s="60"/>
    </row>
    <row r="49" spans="1:9" ht="37.9" customHeight="1" x14ac:dyDescent="0.2">
      <c r="A49" s="89" t="s">
        <v>33</v>
      </c>
      <c r="B49" s="240" t="s">
        <v>18</v>
      </c>
      <c r="C49" s="240"/>
      <c r="D49" s="240"/>
      <c r="E49" s="240"/>
      <c r="F49" s="240"/>
      <c r="I49" s="60"/>
    </row>
    <row r="50" spans="1:9" ht="6" customHeight="1" x14ac:dyDescent="0.2">
      <c r="A50" s="89"/>
      <c r="B50" s="236"/>
      <c r="C50" s="236"/>
      <c r="D50" s="236"/>
      <c r="E50" s="236"/>
      <c r="F50" s="91"/>
      <c r="I50" s="60"/>
    </row>
    <row r="51" spans="1:9" ht="61.15" customHeight="1" x14ac:dyDescent="0.2">
      <c r="A51" s="89" t="s">
        <v>33</v>
      </c>
      <c r="B51" s="240" t="s">
        <v>19</v>
      </c>
      <c r="C51" s="240"/>
      <c r="D51" s="240"/>
      <c r="E51" s="240"/>
      <c r="F51" s="240"/>
      <c r="I51" s="60"/>
    </row>
    <row r="52" spans="1:9" ht="13.15" customHeight="1" x14ac:dyDescent="0.2">
      <c r="E52" s="124" t="s">
        <v>3</v>
      </c>
      <c r="F52" s="94"/>
      <c r="I52" s="60"/>
    </row>
    <row r="53" spans="1:9" ht="13.15" customHeight="1" x14ac:dyDescent="0.2">
      <c r="E53" s="124" t="s">
        <v>4</v>
      </c>
      <c r="F53" s="95"/>
    </row>
  </sheetData>
  <sheetProtection formatCells="0" formatRows="0" insertRows="0" deleteRows="0"/>
  <mergeCells count="13">
    <mergeCell ref="B45:E45"/>
    <mergeCell ref="B51:F51"/>
    <mergeCell ref="B4:F4"/>
    <mergeCell ref="B50:E50"/>
    <mergeCell ref="B6:F6"/>
    <mergeCell ref="B5:F5"/>
    <mergeCell ref="B35:E35"/>
    <mergeCell ref="B47:F47"/>
    <mergeCell ref="B49:F49"/>
    <mergeCell ref="B37:E37"/>
    <mergeCell ref="B39:E39"/>
    <mergeCell ref="B43:E43"/>
    <mergeCell ref="B41:E41"/>
  </mergeCells>
  <printOptions horizontalCentered="1"/>
  <pageMargins left="0.5" right="0.5" top="0.52" bottom="0.25" header="0.5" footer="0.35"/>
  <pageSetup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F26"/>
  <sheetViews>
    <sheetView view="pageBreakPreview" zoomScaleNormal="100" zoomScaleSheetLayoutView="100" workbookViewId="0">
      <selection activeCell="D14" sqref="D14"/>
    </sheetView>
  </sheetViews>
  <sheetFormatPr defaultRowHeight="12.75" x14ac:dyDescent="0.2"/>
  <cols>
    <col min="1" max="1" width="5.7109375" style="57" customWidth="1"/>
    <col min="2" max="2" width="38.85546875" style="57" customWidth="1"/>
    <col min="3" max="3" width="18.28515625" style="57" customWidth="1"/>
    <col min="4" max="4" width="12.140625" style="57" bestFit="1" customWidth="1"/>
    <col min="5" max="5" width="14.5703125" style="60" bestFit="1" customWidth="1"/>
    <col min="6" max="6" width="16.7109375" style="57" customWidth="1"/>
    <col min="7" max="16384" width="9.140625" style="57"/>
  </cols>
  <sheetData>
    <row r="1" spans="1:6" x14ac:dyDescent="0.2">
      <c r="E1" s="57"/>
      <c r="F1" s="96">
        <f>SUMMARY!F1</f>
        <v>45379</v>
      </c>
    </row>
    <row r="2" spans="1:6" x14ac:dyDescent="0.2">
      <c r="E2" s="58" t="s">
        <v>10</v>
      </c>
      <c r="F2" s="7" t="str">
        <f>SUMMARY!F3</f>
        <v>205-40-07</v>
      </c>
    </row>
    <row r="3" spans="1:6" ht="20.100000000000001" customHeight="1" x14ac:dyDescent="0.2">
      <c r="B3" s="238" t="s">
        <v>26</v>
      </c>
      <c r="C3" s="238"/>
      <c r="D3" s="238"/>
      <c r="E3" s="238"/>
      <c r="F3" s="238"/>
    </row>
    <row r="4" spans="1:6" ht="20.100000000000001" customHeight="1" x14ac:dyDescent="0.2">
      <c r="B4" s="237" t="str">
        <f>SUMMARY!C5</f>
        <v>MORGAN HEIGHTS PHASE 7</v>
      </c>
      <c r="C4" s="237"/>
      <c r="D4" s="237"/>
      <c r="E4" s="237"/>
      <c r="F4" s="237"/>
    </row>
    <row r="5" spans="1:6" ht="20.100000000000001" customHeight="1" x14ac:dyDescent="0.2">
      <c r="B5" s="238" t="s">
        <v>25</v>
      </c>
      <c r="C5" s="238"/>
      <c r="D5" s="238"/>
      <c r="E5" s="238"/>
      <c r="F5" s="238"/>
    </row>
    <row r="6" spans="1:6" ht="12.75" customHeight="1" thickBot="1" x14ac:dyDescent="0.25">
      <c r="A6" s="98"/>
      <c r="B6" s="98"/>
      <c r="C6" s="98"/>
      <c r="D6" s="98"/>
      <c r="E6" s="98"/>
      <c r="F6" s="99"/>
    </row>
    <row r="7" spans="1:6" ht="26.25" customHeight="1" thickBot="1" x14ac:dyDescent="0.25">
      <c r="A7" s="100" t="s">
        <v>12</v>
      </c>
      <c r="B7" s="101" t="s">
        <v>13</v>
      </c>
      <c r="C7" s="102" t="s">
        <v>2</v>
      </c>
      <c r="D7" s="64" t="s">
        <v>34</v>
      </c>
      <c r="E7" s="103" t="s">
        <v>14</v>
      </c>
      <c r="F7" s="104" t="s">
        <v>15</v>
      </c>
    </row>
    <row r="8" spans="1:6" x14ac:dyDescent="0.2">
      <c r="A8" s="105"/>
      <c r="B8" s="106"/>
      <c r="C8" s="107"/>
      <c r="D8" s="179"/>
      <c r="E8" s="108"/>
      <c r="F8" s="109"/>
    </row>
    <row r="9" spans="1:6" ht="18" customHeight="1" x14ac:dyDescent="0.35">
      <c r="A9" s="43">
        <f>ROW()-8</f>
        <v>1</v>
      </c>
      <c r="B9" s="110" t="s">
        <v>45</v>
      </c>
      <c r="C9" s="111" t="s">
        <v>7</v>
      </c>
      <c r="D9" s="74">
        <v>1</v>
      </c>
      <c r="E9" s="75" t="s">
        <v>9</v>
      </c>
      <c r="F9" s="76" t="s">
        <v>9</v>
      </c>
    </row>
    <row r="10" spans="1:6" ht="18" customHeight="1" x14ac:dyDescent="0.35">
      <c r="A10" s="43">
        <f t="shared" ref="A10:A13" si="0">ROW()-8</f>
        <v>2</v>
      </c>
      <c r="B10" s="112" t="s">
        <v>46</v>
      </c>
      <c r="C10" s="85" t="s">
        <v>7</v>
      </c>
      <c r="D10" s="86">
        <v>1</v>
      </c>
      <c r="E10" s="75" t="s">
        <v>9</v>
      </c>
      <c r="F10" s="76" t="s">
        <v>9</v>
      </c>
    </row>
    <row r="11" spans="1:6" ht="18" customHeight="1" x14ac:dyDescent="0.35">
      <c r="A11" s="43">
        <f t="shared" si="0"/>
        <v>3</v>
      </c>
      <c r="B11" s="203" t="s">
        <v>154</v>
      </c>
      <c r="C11" s="85" t="s">
        <v>6</v>
      </c>
      <c r="D11" s="86">
        <v>8719</v>
      </c>
      <c r="E11" s="75" t="s">
        <v>9</v>
      </c>
      <c r="F11" s="76" t="s">
        <v>9</v>
      </c>
    </row>
    <row r="12" spans="1:6" ht="18" customHeight="1" x14ac:dyDescent="0.35">
      <c r="A12" s="43">
        <f t="shared" si="0"/>
        <v>4</v>
      </c>
      <c r="B12" s="112" t="s">
        <v>47</v>
      </c>
      <c r="C12" s="85" t="s">
        <v>6</v>
      </c>
      <c r="D12" s="86">
        <v>59</v>
      </c>
      <c r="E12" s="75" t="s">
        <v>9</v>
      </c>
      <c r="F12" s="76" t="s">
        <v>9</v>
      </c>
    </row>
    <row r="13" spans="1:6" ht="18" customHeight="1" x14ac:dyDescent="0.35">
      <c r="A13" s="43">
        <f t="shared" si="0"/>
        <v>5</v>
      </c>
      <c r="B13" s="112" t="s">
        <v>48</v>
      </c>
      <c r="C13" s="85" t="s">
        <v>6</v>
      </c>
      <c r="D13" s="86">
        <v>193</v>
      </c>
      <c r="E13" s="75" t="s">
        <v>9</v>
      </c>
      <c r="F13" s="76" t="s">
        <v>9</v>
      </c>
    </row>
    <row r="14" spans="1:6" ht="15.75" thickBot="1" x14ac:dyDescent="0.4">
      <c r="A14" s="79"/>
      <c r="B14" s="114"/>
      <c r="C14" s="115"/>
      <c r="D14" s="146"/>
      <c r="E14" s="82"/>
      <c r="F14" s="83"/>
    </row>
    <row r="15" spans="1:6" ht="19.5" customHeight="1" x14ac:dyDescent="0.35">
      <c r="A15" s="84"/>
      <c r="B15" s="116"/>
      <c r="C15" s="112"/>
      <c r="D15" s="112"/>
      <c r="E15" s="117" t="s">
        <v>8</v>
      </c>
      <c r="F15" s="118" t="s">
        <v>9</v>
      </c>
    </row>
    <row r="16" spans="1:6" ht="12.75" customHeight="1" x14ac:dyDescent="0.2">
      <c r="A16" s="88" t="s">
        <v>30</v>
      </c>
      <c r="B16" s="116"/>
      <c r="C16" s="112"/>
      <c r="D16" s="112"/>
      <c r="E16" s="113"/>
      <c r="F16" s="119"/>
    </row>
    <row r="17" spans="1:6" ht="10.9" customHeight="1" x14ac:dyDescent="0.2">
      <c r="A17" s="84"/>
      <c r="B17" s="116"/>
      <c r="C17" s="112"/>
      <c r="D17" s="112"/>
      <c r="E17" s="113"/>
      <c r="F17" s="119"/>
    </row>
    <row r="18" spans="1:6" ht="54.75" customHeight="1" x14ac:dyDescent="0.2">
      <c r="A18" s="89" t="s">
        <v>33</v>
      </c>
      <c r="B18" s="236" t="s">
        <v>18</v>
      </c>
      <c r="C18" s="236"/>
      <c r="D18" s="236"/>
      <c r="E18" s="236"/>
      <c r="F18" s="236"/>
    </row>
    <row r="19" spans="1:6" ht="6" customHeight="1" x14ac:dyDescent="0.2">
      <c r="A19" s="89"/>
      <c r="B19" s="120"/>
      <c r="C19" s="121"/>
      <c r="D19" s="121"/>
      <c r="E19" s="122"/>
      <c r="F19" s="123"/>
    </row>
    <row r="20" spans="1:6" ht="78.75" customHeight="1" x14ac:dyDescent="0.2">
      <c r="A20" s="89" t="s">
        <v>33</v>
      </c>
      <c r="B20" s="236" t="s">
        <v>19</v>
      </c>
      <c r="C20" s="236"/>
      <c r="D20" s="236"/>
      <c r="E20" s="236"/>
      <c r="F20" s="236"/>
    </row>
    <row r="21" spans="1:6" ht="6" customHeight="1" x14ac:dyDescent="0.2">
      <c r="A21" s="89"/>
      <c r="B21" s="90"/>
      <c r="C21" s="90"/>
      <c r="D21" s="90"/>
      <c r="E21" s="90"/>
      <c r="F21" s="90"/>
    </row>
    <row r="22" spans="1:6" x14ac:dyDescent="0.2">
      <c r="A22" s="89" t="s">
        <v>33</v>
      </c>
      <c r="B22" s="239" t="s">
        <v>108</v>
      </c>
      <c r="C22" s="236"/>
      <c r="D22" s="236"/>
      <c r="E22" s="236"/>
      <c r="F22" s="236"/>
    </row>
    <row r="23" spans="1:6" x14ac:dyDescent="0.2">
      <c r="E23" s="124" t="s">
        <v>3</v>
      </c>
      <c r="F23" s="94"/>
    </row>
    <row r="24" spans="1:6" x14ac:dyDescent="0.2">
      <c r="E24" s="124" t="s">
        <v>4</v>
      </c>
      <c r="F24" s="95"/>
    </row>
    <row r="25" spans="1:6" x14ac:dyDescent="0.2">
      <c r="E25" s="124"/>
    </row>
    <row r="26" spans="1:6" x14ac:dyDescent="0.2">
      <c r="E26" s="124"/>
    </row>
  </sheetData>
  <sheetProtection sheet="1" objects="1" scenarios="1" formatCells="0" formatRows="0" insertRows="0" deleteRows="0"/>
  <mergeCells count="6">
    <mergeCell ref="B22:F22"/>
    <mergeCell ref="B3:F3"/>
    <mergeCell ref="B4:F4"/>
    <mergeCell ref="B5:F5"/>
    <mergeCell ref="B18:F18"/>
    <mergeCell ref="B20:F20"/>
  </mergeCells>
  <printOptions horizontalCentered="1"/>
  <pageMargins left="0.5" right="0.5" top="0.52" bottom="0.25" header="0.5" footer="0.3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I27"/>
  <sheetViews>
    <sheetView view="pageBreakPreview" zoomScaleNormal="100" zoomScaleSheetLayoutView="100" workbookViewId="0">
      <selection activeCell="D11" sqref="D11"/>
    </sheetView>
  </sheetViews>
  <sheetFormatPr defaultRowHeight="12.75" x14ac:dyDescent="0.2"/>
  <cols>
    <col min="1" max="1" width="5.7109375" style="57" customWidth="1"/>
    <col min="2" max="2" width="33.7109375" style="57"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45379</v>
      </c>
    </row>
    <row r="2" spans="1:9" x14ac:dyDescent="0.2">
      <c r="E2" s="226" t="str">
        <f>SUMMARY!E2</f>
        <v>Addendum 1:</v>
      </c>
      <c r="F2" s="227">
        <f>SUMMARY!F2</f>
        <v>45391</v>
      </c>
    </row>
    <row r="3" spans="1:9" x14ac:dyDescent="0.2">
      <c r="E3" s="58" t="s">
        <v>10</v>
      </c>
      <c r="F3" s="7" t="str">
        <f>SUMMARY!F3</f>
        <v>205-40-07</v>
      </c>
    </row>
    <row r="4" spans="1:9" ht="20.100000000000001" customHeight="1" x14ac:dyDescent="0.2">
      <c r="B4" s="238" t="s">
        <v>26</v>
      </c>
      <c r="C4" s="238"/>
      <c r="D4" s="238"/>
      <c r="E4" s="238"/>
      <c r="F4" s="238"/>
      <c r="H4">
        <f>'LOT GRADING'!H4+DRAINAGE!H4+STREETS!H4+TXDOT!H3</f>
        <v>36041</v>
      </c>
      <c r="I4" t="s">
        <v>117</v>
      </c>
    </row>
    <row r="5" spans="1:9" ht="20.100000000000001" customHeight="1" x14ac:dyDescent="0.25">
      <c r="B5" s="241" t="str">
        <f>SUMMARY!C5</f>
        <v>MORGAN HEIGHTS PHASE 7</v>
      </c>
      <c r="C5" s="241"/>
      <c r="D5" s="241"/>
      <c r="E5" s="241"/>
      <c r="F5" s="241"/>
      <c r="H5">
        <f>'LOT GRADING'!H5+DRAINAGE!H5+STREETS!H5+TXDOT!H4</f>
        <v>24829</v>
      </c>
      <c r="I5" t="s">
        <v>118</v>
      </c>
    </row>
    <row r="6" spans="1:9" ht="20.100000000000001" customHeight="1" x14ac:dyDescent="0.25">
      <c r="B6" s="242" t="s">
        <v>32</v>
      </c>
      <c r="C6" s="242"/>
      <c r="D6" s="242"/>
      <c r="E6" s="242"/>
      <c r="F6" s="242"/>
      <c r="H6">
        <f>H4-H5</f>
        <v>11212</v>
      </c>
      <c r="I6" t="str">
        <f>IF(H6=0,"",IF(H6&gt;0,"EXPORT","IMPORT"))</f>
        <v>EXPORT</v>
      </c>
    </row>
    <row r="7" spans="1:9" ht="12.75" customHeight="1" thickBot="1" x14ac:dyDescent="0.25"/>
    <row r="8" spans="1:9" ht="26.25" customHeight="1" thickBot="1" x14ac:dyDescent="0.25">
      <c r="A8" s="61" t="s">
        <v>12</v>
      </c>
      <c r="B8" s="62" t="s">
        <v>13</v>
      </c>
      <c r="C8" s="63" t="s">
        <v>2</v>
      </c>
      <c r="D8" s="64" t="s">
        <v>34</v>
      </c>
      <c r="E8" s="65" t="s">
        <v>14</v>
      </c>
      <c r="F8" s="66" t="s">
        <v>15</v>
      </c>
    </row>
    <row r="9" spans="1:9" x14ac:dyDescent="0.2">
      <c r="A9" s="67"/>
      <c r="B9" s="68"/>
      <c r="C9" s="69"/>
      <c r="D9" s="188"/>
      <c r="E9" s="70"/>
      <c r="F9" s="71"/>
    </row>
    <row r="10" spans="1:9" ht="20.25" customHeight="1" x14ac:dyDescent="0.35">
      <c r="A10" s="43">
        <f>ROW()-8</f>
        <v>2</v>
      </c>
      <c r="B10" s="97" t="str">
        <f>IF(H6&gt;0,"EXPORT MATERIAL","IMPORT MATERIAL")</f>
        <v>EXPORT MATERIAL</v>
      </c>
      <c r="C10" s="73" t="s">
        <v>1</v>
      </c>
      <c r="D10" s="215">
        <v>11212</v>
      </c>
      <c r="E10" s="75" t="s">
        <v>9</v>
      </c>
      <c r="F10" s="76" t="s">
        <v>9</v>
      </c>
    </row>
    <row r="11" spans="1:9" ht="20.25" customHeight="1" x14ac:dyDescent="0.35">
      <c r="A11" s="43">
        <f t="shared" ref="A11:A13" si="0">ROW()-8</f>
        <v>3</v>
      </c>
      <c r="B11" s="200" t="s">
        <v>126</v>
      </c>
      <c r="C11" s="73" t="s">
        <v>6</v>
      </c>
      <c r="D11" s="77">
        <v>61</v>
      </c>
      <c r="E11" s="75" t="s">
        <v>9</v>
      </c>
      <c r="F11" s="76" t="s">
        <v>9</v>
      </c>
    </row>
    <row r="12" spans="1:9" ht="20.25" customHeight="1" x14ac:dyDescent="0.35">
      <c r="A12" s="43">
        <f t="shared" si="0"/>
        <v>4</v>
      </c>
      <c r="B12" s="200" t="s">
        <v>175</v>
      </c>
      <c r="C12" s="73" t="s">
        <v>6</v>
      </c>
      <c r="D12" s="77">
        <v>69</v>
      </c>
      <c r="E12" s="75" t="s">
        <v>9</v>
      </c>
      <c r="F12" s="76" t="s">
        <v>9</v>
      </c>
    </row>
    <row r="13" spans="1:9" ht="20.25" customHeight="1" x14ac:dyDescent="0.35">
      <c r="A13" s="43">
        <f t="shared" si="0"/>
        <v>5</v>
      </c>
      <c r="B13" s="72" t="s">
        <v>94</v>
      </c>
      <c r="C13" s="78" t="s">
        <v>5</v>
      </c>
      <c r="D13" s="77">
        <v>1</v>
      </c>
      <c r="E13" s="75" t="s">
        <v>9</v>
      </c>
      <c r="F13" s="76" t="s">
        <v>9</v>
      </c>
    </row>
    <row r="14" spans="1:9" ht="15.75" thickBot="1" x14ac:dyDescent="0.4">
      <c r="A14" s="79"/>
      <c r="B14" s="80"/>
      <c r="C14" s="81"/>
      <c r="D14" s="178"/>
      <c r="E14" s="82"/>
      <c r="F14" s="83"/>
    </row>
    <row r="15" spans="1:9" ht="18.75" customHeight="1" x14ac:dyDescent="0.35">
      <c r="A15" s="84"/>
      <c r="B15" s="85"/>
      <c r="C15" s="85"/>
      <c r="D15" s="85"/>
      <c r="E15" s="87" t="s">
        <v>8</v>
      </c>
      <c r="F15" s="75" t="s">
        <v>9</v>
      </c>
    </row>
    <row r="16" spans="1:9" ht="15" x14ac:dyDescent="0.35">
      <c r="A16" s="88" t="s">
        <v>30</v>
      </c>
      <c r="B16" s="88"/>
      <c r="C16" s="88"/>
      <c r="D16" s="88"/>
      <c r="E16" s="87"/>
      <c r="F16" s="75"/>
    </row>
    <row r="17" spans="1:6" ht="10.9" customHeight="1" x14ac:dyDescent="0.35">
      <c r="A17" s="84"/>
      <c r="B17" s="72"/>
      <c r="C17" s="84"/>
      <c r="D17" s="84"/>
      <c r="E17" s="75"/>
      <c r="F17" s="75"/>
    </row>
    <row r="18" spans="1:6" x14ac:dyDescent="0.2">
      <c r="A18" s="89" t="s">
        <v>33</v>
      </c>
      <c r="B18" s="239" t="s">
        <v>114</v>
      </c>
      <c r="C18" s="236"/>
      <c r="D18" s="236"/>
      <c r="E18" s="236"/>
      <c r="F18" s="236"/>
    </row>
    <row r="19" spans="1:6" ht="6" customHeight="1" x14ac:dyDescent="0.2">
      <c r="B19" s="91"/>
      <c r="C19" s="91"/>
      <c r="D19" s="91"/>
      <c r="E19" s="92"/>
      <c r="F19" s="91"/>
    </row>
    <row r="20" spans="1:6" x14ac:dyDescent="0.2">
      <c r="A20" s="199" t="s">
        <v>33</v>
      </c>
      <c r="B20" s="239" t="s">
        <v>125</v>
      </c>
      <c r="C20" s="239"/>
      <c r="D20" s="239"/>
      <c r="E20" s="239"/>
      <c r="F20" s="239"/>
    </row>
    <row r="21" spans="1:6" ht="6" customHeight="1" x14ac:dyDescent="0.2">
      <c r="B21" s="91"/>
      <c r="C21" s="91"/>
      <c r="D21" s="91"/>
      <c r="E21" s="92"/>
      <c r="F21" s="91"/>
    </row>
    <row r="22" spans="1:6" ht="54" customHeight="1" x14ac:dyDescent="0.2">
      <c r="A22" s="89" t="s">
        <v>33</v>
      </c>
      <c r="B22" s="236" t="s">
        <v>24</v>
      </c>
      <c r="C22" s="236"/>
      <c r="D22" s="236"/>
      <c r="E22" s="236"/>
      <c r="F22" s="236"/>
    </row>
    <row r="23" spans="1:6" ht="6" customHeight="1" x14ac:dyDescent="0.2">
      <c r="B23" s="91"/>
      <c r="C23" s="91"/>
      <c r="D23" s="91"/>
      <c r="E23" s="92"/>
      <c r="F23" s="91"/>
    </row>
    <row r="24" spans="1:6" ht="80.25" customHeight="1" x14ac:dyDescent="0.2">
      <c r="A24" s="89" t="s">
        <v>33</v>
      </c>
      <c r="B24" s="236" t="s">
        <v>19</v>
      </c>
      <c r="C24" s="236"/>
      <c r="D24" s="236"/>
      <c r="E24" s="236"/>
      <c r="F24" s="236"/>
    </row>
    <row r="25" spans="1:6" x14ac:dyDescent="0.2">
      <c r="E25" s="93" t="s">
        <v>3</v>
      </c>
      <c r="F25" s="94"/>
    </row>
    <row r="26" spans="1:6" x14ac:dyDescent="0.2">
      <c r="E26" s="93" t="s">
        <v>4</v>
      </c>
      <c r="F26" s="95"/>
    </row>
    <row r="27" spans="1:6" x14ac:dyDescent="0.2">
      <c r="E27" s="57"/>
    </row>
  </sheetData>
  <sheetProtection formatCells="0" formatRows="0" insertRows="0" deleteRows="0"/>
  <mergeCells count="7">
    <mergeCell ref="B4:F4"/>
    <mergeCell ref="B6:F6"/>
    <mergeCell ref="B5:F5"/>
    <mergeCell ref="B22:F22"/>
    <mergeCell ref="B24:F24"/>
    <mergeCell ref="B18:F18"/>
    <mergeCell ref="B20:F20"/>
  </mergeCells>
  <printOptions horizontalCentered="1"/>
  <pageMargins left="0.5" right="0.5" top="0.52" bottom="0.25" header="0.5" footer="0.35"/>
  <pageSetup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SUMMARY</vt:lpstr>
      <vt:lpstr>LOT GRADING</vt:lpstr>
      <vt:lpstr>DRAINAGE</vt:lpstr>
      <vt:lpstr>STREETS</vt:lpstr>
      <vt:lpstr>TXDOT</vt:lpstr>
      <vt:lpstr>SEWER</vt:lpstr>
      <vt:lpstr>WATER</vt:lpstr>
      <vt:lpstr>TPDES</vt:lpstr>
      <vt:lpstr>MISC. IMPROVEMENTS</vt:lpstr>
      <vt:lpstr>GRADING ALTERNATE</vt:lpstr>
      <vt:lpstr>Sheet1</vt:lpstr>
      <vt:lpstr>DRAINAGE!Print_Area</vt:lpstr>
      <vt:lpstr>'GRADING ALTERNATE'!Print_Area</vt:lpstr>
      <vt:lpstr>'LOT GRADING'!Print_Area</vt:lpstr>
      <vt:lpstr>'MISC. IMPROVEMENTS'!Print_Area</vt:lpstr>
      <vt:lpstr>SEWER!Print_Area</vt:lpstr>
      <vt:lpstr>STREETS!Print_Area</vt:lpstr>
      <vt:lpstr>SUMMARY!Print_Area</vt:lpstr>
      <vt:lpstr>TPDES!Print_Area</vt:lpstr>
      <vt:lpstr>TXDOT!Print_Area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2024-03-28T18:13:01Z</cp:lastPrinted>
  <dcterms:created xsi:type="dcterms:W3CDTF">2009-02-11T21:40:13Z</dcterms:created>
  <dcterms:modified xsi:type="dcterms:W3CDTF">2024-04-09T19:29:09Z</dcterms:modified>
</cp:coreProperties>
</file>