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N:\314\65\14\PDF\Bid_260417\Bid_Northlake OS Water Dist. Phase 1 &amp; 2_260417\Bid Proposal\"/>
    </mc:Choice>
  </mc:AlternateContent>
  <xr:revisionPtr revIDLastSave="0" documentId="13_ncr:1_{12E8EEFD-2530-45E3-8B80-941EBEC246E6}" xr6:coauthVersionLast="47" xr6:coauthVersionMax="47" xr10:uidLastSave="{00000000-0000-0000-0000-000000000000}"/>
  <bookViews>
    <workbookView xWindow="28680" yWindow="-120" windowWidth="29040" windowHeight="15720" tabRatio="836" activeTab="4" xr2:uid="{00000000-000D-0000-FFFF-FFFF00000000}"/>
  </bookViews>
  <sheets>
    <sheet name="SUMMARY" sheetId="6" r:id="rId1"/>
    <sheet name="STREETS" sheetId="4" r:id="rId2"/>
    <sheet name="WATER" sheetId="2" r:id="rId3"/>
    <sheet name="TPDES" sheetId="7" r:id="rId4"/>
    <sheet name="MISC. IMPROVEMENTS" sheetId="24" r:id="rId5"/>
    <sheet name="Sheet1" sheetId="43" r:id="rId6"/>
  </sheets>
  <definedNames>
    <definedName name="_xlnm.Print_Area" localSheetId="4">'MISC. IMPROVEMENTS'!$A$1:$F$22</definedName>
    <definedName name="_xlnm.Print_Area" localSheetId="1">STREETS!$A$1:$F$25</definedName>
    <definedName name="_xlnm.Print_Area" localSheetId="0">SUMMARY!$A$1:$F$35</definedName>
    <definedName name="_xlnm.Print_Area" localSheetId="3">TPDES!$A$1:$F$28</definedName>
    <definedName name="_xlnm.Print_Area" localSheetId="2">WATER!$A$1:$F$74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4" l="1"/>
  <c r="C10" i="43"/>
  <c r="C9" i="43"/>
  <c r="C11" i="43"/>
  <c r="A7" i="43"/>
  <c r="A6" i="43"/>
  <c r="A4" i="43"/>
  <c r="A2" i="43"/>
  <c r="M45" i="43" l="1"/>
  <c r="F45" i="43"/>
  <c r="M44" i="43"/>
  <c r="F44" i="43"/>
  <c r="M43" i="43"/>
  <c r="F43" i="43"/>
  <c r="M42" i="43"/>
  <c r="F42" i="43"/>
  <c r="M41" i="43"/>
  <c r="F41" i="43"/>
  <c r="M40" i="43"/>
  <c r="F40" i="43"/>
  <c r="M39" i="43"/>
  <c r="F39" i="43"/>
  <c r="M38" i="43"/>
  <c r="F38" i="43"/>
  <c r="M37" i="43"/>
  <c r="F37" i="43"/>
  <c r="M36" i="43"/>
  <c r="F36" i="43"/>
  <c r="M35" i="43"/>
  <c r="F35" i="43"/>
  <c r="M34" i="43"/>
  <c r="F34" i="43"/>
  <c r="M33" i="43"/>
  <c r="F33" i="43"/>
  <c r="M32" i="43"/>
  <c r="F32" i="43"/>
  <c r="M31" i="43"/>
  <c r="F31" i="43"/>
  <c r="M30" i="43"/>
  <c r="F30" i="43"/>
  <c r="M29" i="43"/>
  <c r="F29" i="43"/>
  <c r="M28" i="43"/>
  <c r="F28" i="43"/>
  <c r="M27" i="43"/>
  <c r="F27" i="43"/>
  <c r="M26" i="43"/>
  <c r="F26" i="43"/>
  <c r="M25" i="43"/>
  <c r="F25" i="43"/>
  <c r="M24" i="43"/>
  <c r="F24" i="43"/>
  <c r="M23" i="43"/>
  <c r="F23" i="43"/>
  <c r="M22" i="43"/>
  <c r="F22" i="43"/>
  <c r="M21" i="43"/>
  <c r="F21" i="43"/>
  <c r="M20" i="43"/>
  <c r="F20" i="43"/>
  <c r="M19" i="43"/>
  <c r="F19" i="43"/>
  <c r="M18" i="43"/>
  <c r="F18" i="43"/>
  <c r="M17" i="43"/>
  <c r="F17" i="43"/>
  <c r="M16" i="43"/>
  <c r="F16" i="43"/>
  <c r="M15" i="43"/>
  <c r="F15" i="43"/>
  <c r="M14" i="43"/>
  <c r="F14" i="43"/>
  <c r="M13" i="43"/>
  <c r="F13" i="43"/>
  <c r="M12" i="43"/>
  <c r="F12" i="43"/>
  <c r="M11" i="43"/>
  <c r="F11" i="43"/>
  <c r="M10" i="43"/>
  <c r="F10" i="43"/>
  <c r="M9" i="43"/>
  <c r="F9" i="43"/>
  <c r="M8" i="43"/>
  <c r="F8" i="43"/>
  <c r="M7" i="43"/>
  <c r="F7" i="43"/>
  <c r="M6" i="43"/>
  <c r="F6" i="43"/>
  <c r="M5" i="43"/>
  <c r="F5" i="43"/>
  <c r="M4" i="43"/>
  <c r="F4" i="43"/>
  <c r="M3" i="43"/>
  <c r="F3" i="43"/>
  <c r="M2" i="43"/>
  <c r="F2" i="43"/>
  <c r="B9" i="6" l="1"/>
  <c r="F2" i="2" l="1"/>
  <c r="F1" i="2"/>
  <c r="F2" i="4"/>
  <c r="F1" i="4"/>
  <c r="F1" i="24"/>
  <c r="F1" i="7"/>
  <c r="B4" i="24"/>
  <c r="B4" i="2"/>
  <c r="B4" i="4"/>
  <c r="B4" i="7"/>
  <c r="F2" i="24"/>
  <c r="F2" i="7"/>
  <c r="H4" i="4" l="1"/>
  <c r="H3" i="4"/>
  <c r="H5" i="4" l="1"/>
  <c r="I5" i="4" s="1"/>
  <c r="H4" i="24"/>
  <c r="H3" i="24"/>
  <c r="H5" i="24" l="1"/>
  <c r="I5" i="24" s="1"/>
</calcChain>
</file>

<file path=xl/sharedStrings.xml><?xml version="1.0" encoding="utf-8"?>
<sst xmlns="http://schemas.openxmlformats.org/spreadsheetml/2006/main" count="344" uniqueCount="102">
  <si>
    <t>SY</t>
  </si>
  <si>
    <t>UNIT OF MEASURE</t>
  </si>
  <si>
    <t>Bidders Initials</t>
  </si>
  <si>
    <t>Date</t>
  </si>
  <si>
    <t>LS</t>
  </si>
  <si>
    <t>LF</t>
  </si>
  <si>
    <t>EA</t>
  </si>
  <si>
    <t>TOTAL COST</t>
  </si>
  <si>
    <t>$</t>
  </si>
  <si>
    <t>Job No.</t>
  </si>
  <si>
    <t>WATER IMPROVEMENTS</t>
  </si>
  <si>
    <t>NO.</t>
  </si>
  <si>
    <t>DESCRIPTION</t>
  </si>
  <si>
    <t>UNIT PRICES</t>
  </si>
  <si>
    <t>COST</t>
  </si>
  <si>
    <t>BID SUMMARY</t>
  </si>
  <si>
    <t>SEDIMENTATION AND EROSION CONTROL</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</si>
  <si>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</si>
  <si>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</si>
  <si>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VF</t>
  </si>
  <si>
    <t>STREET IMPROVEMENTS</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</si>
  <si>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a difference of more than three percent (3%), the Contractor shall notify the Engineer forty-eight (48) hours prior to signing the contract.</t>
  </si>
  <si>
    <t>SEDIMENTATION &amp; EROSION CONTROL</t>
  </si>
  <si>
    <t>BID PROPOSAL SCHEDULE</t>
  </si>
  <si>
    <t>BID PROPOSAL SCHEDULE
STREET IMPROVEMENTS</t>
  </si>
  <si>
    <t xml:space="preserve">BID PROPOSAL SCHEDULE                                                                    </t>
  </si>
  <si>
    <t>BIDDER'S NAME: _______________________________________</t>
  </si>
  <si>
    <t>Note to Bidders:</t>
  </si>
  <si>
    <t>TON</t>
  </si>
  <si>
    <t>MISC. IMPROVEMENTS</t>
  </si>
  <si>
    <t>*</t>
  </si>
  <si>
    <t>APPROX. QUANTITIES</t>
  </si>
  <si>
    <t>TOTAL BASE BID:</t>
  </si>
  <si>
    <t>EACH</t>
  </si>
  <si>
    <t>Cost of irrigation services shall include cost of 4" pvc sleeves and/or conduits.</t>
  </si>
  <si>
    <t>TOTAL BID:</t>
  </si>
  <si>
    <r>
      <t xml:space="preserve">Street base and subgrade material is measured per square yard </t>
    </r>
    <r>
      <rPr>
        <u/>
        <sz val="10"/>
        <rFont val="Arial"/>
        <family val="2"/>
      </rPr>
      <t>between curbs</t>
    </r>
    <r>
      <rPr>
        <sz val="10"/>
        <rFont val="Arial"/>
        <family val="2"/>
      </rPr>
      <t xml:space="preserve"> of the specified thickness required. The cost of the base and subgrade material under and behind the curb is to be included in the cost of the curb.</t>
    </r>
  </si>
  <si>
    <t>WATER IMPROVEMENTS*</t>
  </si>
  <si>
    <t>STABILIZED CONSTRUCTION ENTRANCE</t>
  </si>
  <si>
    <t>ROCK BERM</t>
  </si>
  <si>
    <t>2" HMAC, TYPE D</t>
  </si>
  <si>
    <t>8" C-900 PVC PIPE</t>
  </si>
  <si>
    <t>DUCTILE IRON FITTINGS</t>
  </si>
  <si>
    <t>12" GATE VALVE &amp; BOXES, M.J.</t>
  </si>
  <si>
    <t>8" GATE VALVE &amp; BOXES, M.J.</t>
  </si>
  <si>
    <t>FIRE HYDRANT ASSEMBLY</t>
  </si>
  <si>
    <t>TRENCH EXCAVATION PROTECTION</t>
  </si>
  <si>
    <t>HYDROSTATIC TESTING</t>
  </si>
  <si>
    <t>MACHINE CHLORINATION</t>
  </si>
  <si>
    <t>12" WATER TIE IN</t>
  </si>
  <si>
    <t>Cost of joint restraint facilities shall be included in the cost for PVC pipe (no separate pay item)</t>
  </si>
  <si>
    <t>Service cost shall include cost of 4" PVC sleeve</t>
  </si>
  <si>
    <t>PAYMENT &amp; PERFORMANCE BOND</t>
  </si>
  <si>
    <t>Laterals</t>
  </si>
  <si>
    <t>Manhole</t>
  </si>
  <si>
    <t>top</t>
  </si>
  <si>
    <t>out</t>
  </si>
  <si>
    <t>latlength</t>
  </si>
  <si>
    <t>num</t>
  </si>
  <si>
    <t>lots =</t>
  </si>
  <si>
    <t>Vertical Stacks</t>
  </si>
  <si>
    <t>Manholes</t>
  </si>
  <si>
    <t>VF(exd)</t>
  </si>
  <si>
    <t>vs=</t>
  </si>
  <si>
    <t>mh=</t>
  </si>
  <si>
    <t>Contractor shall provide BMP to protect the perimeter floodplain from any stockpile.</t>
  </si>
  <si>
    <t>Costs associated with installation of wheelchair ramps shall be included in the cost of the sidewalks. (no separate pay item)</t>
  </si>
  <si>
    <t>Cost of pipe to include bedding &amp; backfill</t>
  </si>
  <si>
    <t>Water tie-in to include all fittings necessary for completion and sanitization including 2" temporary blowoff</t>
  </si>
  <si>
    <t>Conduit line items are just to acquire Unit Price.  Actual quantities will be pending municipalities final design.</t>
  </si>
  <si>
    <t>CUT</t>
  </si>
  <si>
    <t>FILL</t>
  </si>
  <si>
    <t>Commencement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When the project is located within the Bexar County controlled MS4, the Contractor must provide 48-hours of notice to the assigned Bexar County SWP3 Inspector noted on the Storm Water Quality (SWQ) permit letter.
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</si>
  <si>
    <t>Xtra</t>
  </si>
  <si>
    <t>Includes Warranty Assignments or Bonds, per AHJ General Construction Permit requirements.</t>
  </si>
  <si>
    <t>Fitting weights are (and are to be) based on S.A.W.S. weights for Compact M.J. Fittings</t>
  </si>
  <si>
    <t>Refer quantities to the current AHJ Standard Specifications for Construction. An AHJ GCP (General Construction Permit) is required.  Contractor shall provide proof of trench compaction test results as tested by a Geotechnical Engineer, to comply with AHJ GCP. Cost of first time testing to be paid by owner. Cost of required retesting shall be paid by Contractor.</t>
  </si>
  <si>
    <t>All Conduit to be Schedule 80</t>
  </si>
  <si>
    <t>Establish vegetation per specifications noted in construction plans.</t>
  </si>
  <si>
    <t>314-65-14</t>
  </si>
  <si>
    <t>NORTHLAKE OFFSITE, PHASE 1 &amp; 2</t>
  </si>
  <si>
    <t xml:space="preserve">SILT FENCE </t>
  </si>
  <si>
    <t>12" C-900 PVC PIPE</t>
  </si>
  <si>
    <t>16" GATE VALVE &amp; BOXES, M.J.</t>
  </si>
  <si>
    <t>24" STEEL CASING</t>
  </si>
  <si>
    <t>REMOVE EXISTING HYDRANT</t>
  </si>
  <si>
    <t>REPLACE EXISTING ASPHALT DRIVEWAY</t>
  </si>
  <si>
    <t>REPLACE EXISTING GRAVEL DRIVEWAY</t>
  </si>
  <si>
    <t>REMOVE EXISTING 6" PVC</t>
  </si>
  <si>
    <t>REMOVE EXISTING 10" PVC</t>
  </si>
  <si>
    <t>PHASE 1</t>
  </si>
  <si>
    <t>PHASE 2</t>
  </si>
  <si>
    <t>16" C-905 PVC PIPE</t>
  </si>
  <si>
    <t>10" C-900 PVC PIPE</t>
  </si>
  <si>
    <t>TRAFFIC CONTROL</t>
  </si>
  <si>
    <t>ESTABLISH VEGETATION</t>
  </si>
  <si>
    <t>BORE WITH 24" STEEL CASING</t>
  </si>
  <si>
    <t>6" WATER TIE IN</t>
  </si>
  <si>
    <t>POWER POLE PROTECTION</t>
  </si>
  <si>
    <t>RELOCATE EXISTING POWER POLE</t>
  </si>
  <si>
    <t>EXISTING FLASHING SIGN PROTECTION</t>
  </si>
  <si>
    <t>MILL &amp; OVERLAY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</si>
</sst>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
  </numFmts>
  <fonts count="23"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sz val="8"/>
      <name val="Arial"/>
      <family val="2"/>
    </font>
    <font>
      <b/>
      <u/>
      <sz val="10"/>
      <name val="Arial"/>
      <family val="2"/>
    </font>
    <font>
      <u/>
      <sz val="10"/>
      <name val="Arial"/>
      <family val="2"/>
    </font>
    <font>
      <b/>
      <i/>
      <sz val="10"/>
      <name val="Arial"/>
      <family val="2"/>
    </font>
    <font>
      <sz val="12"/>
      <name val="Times New Roman"/>
      <family val="1"/>
    </font>
    <font>
      <sz val="9"/>
      <name val="Arial"/>
      <family val="2"/>
    </font>
    <font>
      <sz val="10"/>
      <name val="Arial"/>
      <family val="2"/>
    </font>
    <font>
      <sz val="11"/>
      <color theme="1"/>
      <name val="Calibri"/>
      <family val="2"/>
      <scheme val="minor"/>
    </font>
    <font>
      <sz val="10"/>
      <color theme="1"/>
      <name val="Arial"/>
      <family val="2"/>
    </font>
    <font>
      <b/>
      <sz val="11"/>
      <color theme="1"/>
      <name val="Calibri"/>
      <family val="2"/>
      <scheme val="minor"/>
    </font>
    <font>
      <b/>
      <u/>
      <sz val="1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rgb="FFFFFF00"/>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43" fontId="18" fillId="0" borderId="0" applyFont="0" applyFill="0" applyBorder="0" applyAlignment="0" applyProtection="0"/>
    <xf numFmtId="0" fontId="19" fillId="0" borderId="0"/>
    <xf numFmtId="0" fontId="16" fillId="0" borderId="0"/>
    <xf numFmtId="0" fontId="6" fillId="0" borderId="0"/>
    <xf numFmtId="0" fontId="16" fillId="0" borderId="0"/>
    <xf numFmtId="0" fontId="2" fillId="0" borderId="0"/>
    <xf numFmtId="0" fontId="1" fillId="0" borderId="0"/>
  </cellStyleXfs>
  <cellXfs count="194">
    <xf numFmtId="0" fontId="0" fillId="0" borderId="0" xfId="0"/>
    <xf numFmtId="44" fontId="0" fillId="0" borderId="0" xfId="0" applyNumberFormat="1"/>
    <xf numFmtId="0" fontId="0" fillId="0" borderId="1" xfId="0" applyBorder="1"/>
    <xf numFmtId="0" fontId="0" fillId="0" borderId="2" xfId="0" applyBorder="1"/>
    <xf numFmtId="0" fontId="8" fillId="0" borderId="0" xfId="0" applyFont="1" applyAlignment="1">
      <alignment horizontal="left"/>
    </xf>
    <xf numFmtId="2" fontId="0" fillId="0" borderId="0" xfId="0" applyNumberFormat="1"/>
    <xf numFmtId="167" fontId="7" fillId="0" borderId="0" xfId="0" applyNumberFormat="1" applyFont="1" applyAlignment="1">
      <alignment horizontal="center" vertical="center"/>
    </xf>
    <xf numFmtId="0" fontId="6" fillId="0" borderId="0" xfId="0" applyFont="1"/>
    <xf numFmtId="0" fontId="9" fillId="0" borderId="0" xfId="0" applyFont="1"/>
    <xf numFmtId="0" fontId="6" fillId="0" borderId="0" xfId="0" applyFont="1" applyAlignment="1">
      <alignment horizontal="center" vertical="center"/>
    </xf>
    <xf numFmtId="166" fontId="6" fillId="0" borderId="0" xfId="0" applyNumberFormat="1" applyFont="1" applyAlignment="1">
      <alignment horizontal="left" vertical="center"/>
    </xf>
    <xf numFmtId="166" fontId="6" fillId="0" borderId="0" xfId="0" applyNumberFormat="1" applyFont="1" applyAlignment="1">
      <alignment horizontal="center" vertical="center"/>
    </xf>
    <xf numFmtId="44" fontId="11" fillId="0" borderId="0" xfId="0" applyNumberFormat="1" applyFont="1" applyAlignment="1">
      <alignment horizontal="left"/>
    </xf>
    <xf numFmtId="0" fontId="6" fillId="0" borderId="0" xfId="0" applyFont="1" applyAlignment="1">
      <alignment horizontal="right"/>
    </xf>
    <xf numFmtId="44" fontId="6" fillId="0" borderId="0" xfId="0" applyNumberFormat="1" applyFont="1" applyAlignment="1">
      <alignment horizontal="left"/>
    </xf>
    <xf numFmtId="166" fontId="4" fillId="0" borderId="0" xfId="0" applyNumberFormat="1" applyFont="1" applyAlignment="1">
      <alignment horizontal="center" vertical="center" wrapText="1"/>
    </xf>
    <xf numFmtId="2" fontId="4" fillId="0" borderId="0" xfId="0" applyNumberFormat="1" applyFont="1" applyAlignment="1">
      <alignment horizontal="center" vertical="center" wrapText="1"/>
    </xf>
    <xf numFmtId="0" fontId="6" fillId="0" borderId="0" xfId="0" applyFont="1" applyAlignment="1">
      <alignment horizontal="left" vertical="center"/>
    </xf>
    <xf numFmtId="164" fontId="14" fillId="0" borderId="0" xfId="0" applyNumberFormat="1" applyFont="1" applyAlignment="1">
      <alignment horizontal="center" vertical="center"/>
    </xf>
    <xf numFmtId="1" fontId="6" fillId="0" borderId="0" xfId="0" applyNumberFormat="1" applyFont="1" applyAlignment="1">
      <alignment horizontal="left" vertical="center"/>
    </xf>
    <xf numFmtId="0" fontId="13" fillId="0" borderId="0" xfId="0" applyFont="1"/>
    <xf numFmtId="166" fontId="4" fillId="0" borderId="0" xfId="0" applyNumberFormat="1" applyFont="1" applyAlignment="1">
      <alignment horizontal="right" vertical="center"/>
    </xf>
    <xf numFmtId="0" fontId="4" fillId="0" borderId="0" xfId="0" applyFont="1" applyAlignment="1">
      <alignment horizontal="right"/>
    </xf>
    <xf numFmtId="0" fontId="4" fillId="0" borderId="0" xfId="0" applyFont="1" applyAlignment="1">
      <alignment horizontal="center" vertical="center"/>
    </xf>
    <xf numFmtId="166" fontId="4" fillId="0" borderId="0" xfId="0" applyNumberFormat="1" applyFont="1" applyAlignment="1">
      <alignment horizontal="center"/>
    </xf>
    <xf numFmtId="167" fontId="7" fillId="0" borderId="0" xfId="0" applyNumberFormat="1" applyFont="1" applyAlignment="1">
      <alignment vertical="center"/>
    </xf>
    <xf numFmtId="1" fontId="6" fillId="0" borderId="0" xfId="0" applyNumberFormat="1" applyFont="1" applyAlignment="1">
      <alignment vertical="center"/>
    </xf>
    <xf numFmtId="0" fontId="0" fillId="0" borderId="0" xfId="0" applyAlignment="1">
      <alignment vertical="center"/>
    </xf>
    <xf numFmtId="0" fontId="20" fillId="0" borderId="0" xfId="0" applyFont="1" applyProtection="1">
      <protection locked="0"/>
    </xf>
    <xf numFmtId="0" fontId="20" fillId="0" borderId="0" xfId="0" applyFont="1" applyAlignment="1" applyProtection="1">
      <alignment horizontal="center"/>
      <protection locked="0"/>
    </xf>
    <xf numFmtId="0" fontId="20" fillId="0" borderId="4" xfId="0" applyFont="1" applyBorder="1" applyAlignment="1" applyProtection="1">
      <alignment horizontal="center"/>
      <protection locked="0"/>
    </xf>
    <xf numFmtId="0" fontId="20" fillId="0" borderId="4" xfId="0" applyFont="1" applyBorder="1" applyProtection="1">
      <protection locked="0"/>
    </xf>
    <xf numFmtId="0" fontId="4" fillId="0" borderId="0" xfId="0" applyFont="1" applyAlignment="1">
      <alignment horizontal="right" vertical="top"/>
    </xf>
    <xf numFmtId="0" fontId="6" fillId="0" borderId="0" xfId="0" applyFont="1" applyAlignment="1">
      <alignment horizontal="right" vertical="top"/>
    </xf>
    <xf numFmtId="0" fontId="0" fillId="0" borderId="0" xfId="0" applyAlignment="1">
      <alignment horizontal="justify" vertical="top"/>
    </xf>
    <xf numFmtId="0" fontId="4" fillId="0" borderId="0" xfId="0" applyFont="1" applyAlignment="1">
      <alignment horizontal="justify" vertical="top"/>
    </xf>
    <xf numFmtId="0" fontId="6" fillId="0" borderId="0" xfId="0" applyFont="1" applyAlignment="1">
      <alignment horizontal="justify" vertical="top"/>
    </xf>
    <xf numFmtId="0" fontId="8" fillId="0" borderId="0" xfId="0" applyFont="1" applyAlignment="1">
      <alignment horizontal="justify" vertical="top"/>
    </xf>
    <xf numFmtId="2" fontId="0" fillId="0" borderId="0" xfId="0" applyNumberFormat="1" applyAlignment="1">
      <alignment horizontal="justify" vertical="top"/>
    </xf>
    <xf numFmtId="0" fontId="6" fillId="0" borderId="0" xfId="0" applyFont="1" applyAlignment="1">
      <alignment horizontal="justify" vertical="top" wrapText="1"/>
    </xf>
    <xf numFmtId="0" fontId="0" fillId="0" borderId="0" xfId="0" applyAlignment="1">
      <alignment horizontal="justify" vertical="top" wrapText="1"/>
    </xf>
    <xf numFmtId="14" fontId="6" fillId="0" borderId="0" xfId="0" applyNumberFormat="1" applyFont="1" applyAlignment="1">
      <alignment horizontal="left"/>
    </xf>
    <xf numFmtId="170" fontId="20" fillId="0" borderId="11" xfId="0" applyNumberFormat="1" applyFont="1" applyBorder="1" applyAlignment="1" applyProtection="1">
      <alignment horizontal="center"/>
      <protection locked="0"/>
    </xf>
    <xf numFmtId="170" fontId="20" fillId="0" borderId="12" xfId="0" applyNumberFormat="1" applyFont="1" applyBorder="1" applyAlignment="1" applyProtection="1">
      <alignment horizontal="center"/>
      <protection locked="0"/>
    </xf>
    <xf numFmtId="0" fontId="1" fillId="3" borderId="0" xfId="7" applyFill="1"/>
    <xf numFmtId="0" fontId="1" fillId="0" borderId="0" xfId="7"/>
    <xf numFmtId="0" fontId="1" fillId="2" borderId="14" xfId="7" applyFill="1" applyBorder="1"/>
    <xf numFmtId="0" fontId="1" fillId="0" borderId="0" xfId="7" applyAlignment="1">
      <alignment horizontal="right"/>
    </xf>
    <xf numFmtId="0" fontId="1" fillId="2" borderId="0" xfId="7" applyFill="1"/>
    <xf numFmtId="3" fontId="20" fillId="0" borderId="0" xfId="0" applyNumberFormat="1" applyFont="1" applyAlignment="1" applyProtection="1">
      <alignment horizontal="center"/>
      <protection locked="0"/>
    </xf>
    <xf numFmtId="0" fontId="1" fillId="0" borderId="0" xfId="7" applyAlignment="1">
      <alignment horizontal="left"/>
    </xf>
    <xf numFmtId="0" fontId="0" fillId="0" borderId="0" xfId="0" applyProtection="1">
      <protection locked="0"/>
    </xf>
    <xf numFmtId="0" fontId="6" fillId="0" borderId="0" xfId="0" applyFont="1" applyAlignment="1" applyProtection="1">
      <alignment horizontal="right"/>
      <protection locked="0"/>
    </xf>
    <xf numFmtId="0" fontId="6" fillId="0" borderId="0" xfId="0" applyFont="1" applyProtection="1">
      <protection locked="0"/>
    </xf>
    <xf numFmtId="2" fontId="0" fillId="0" borderId="0" xfId="0" applyNumberFormat="1" applyProtection="1">
      <protection locked="0"/>
    </xf>
    <xf numFmtId="0" fontId="4" fillId="0" borderId="1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wrapText="1"/>
      <protection locked="0"/>
    </xf>
    <xf numFmtId="2" fontId="4" fillId="0" borderId="3" xfId="0" applyNumberFormat="1" applyFont="1" applyBorder="1" applyAlignment="1" applyProtection="1">
      <alignment horizontal="center" vertical="center" wrapText="1"/>
      <protection locked="0"/>
    </xf>
    <xf numFmtId="44" fontId="4" fillId="0" borderId="3" xfId="0" applyNumberFormat="1" applyFont="1" applyBorder="1" applyAlignment="1" applyProtection="1">
      <alignment horizontal="center" vertical="center"/>
      <protection locked="0"/>
    </xf>
    <xf numFmtId="44" fontId="4" fillId="0" borderId="9"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44" fontId="4" fillId="0" borderId="5" xfId="0" applyNumberFormat="1" applyFont="1" applyBorder="1" applyAlignment="1" applyProtection="1">
      <alignment horizontal="center" vertical="center"/>
      <protection locked="0"/>
    </xf>
    <xf numFmtId="44" fontId="4" fillId="0" borderId="6" xfId="0" applyNumberFormat="1"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3" fontId="6" fillId="0" borderId="0" xfId="0" applyNumberFormat="1" applyFont="1" applyAlignment="1" applyProtection="1">
      <alignment horizontal="center" vertical="center" wrapText="1"/>
      <protection locked="0"/>
    </xf>
    <xf numFmtId="44" fontId="11" fillId="0" borderId="0" xfId="0" applyNumberFormat="1" applyFont="1" applyAlignment="1" applyProtection="1">
      <alignment horizontal="left"/>
      <protection locked="0"/>
    </xf>
    <xf numFmtId="44" fontId="11" fillId="0" borderId="7" xfId="0" applyNumberFormat="1" applyFont="1" applyBorder="1" applyAlignment="1" applyProtection="1">
      <alignment horizontal="left"/>
      <protection locked="0"/>
    </xf>
    <xf numFmtId="1" fontId="6" fillId="0" borderId="0" xfId="0" applyNumberFormat="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64" fontId="6" fillId="0" borderId="12" xfId="0" applyNumberFormat="1" applyFont="1" applyBorder="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locked="0"/>
    </xf>
    <xf numFmtId="44" fontId="11" fillId="0" borderId="4" xfId="0" applyNumberFormat="1" applyFont="1" applyBorder="1" applyAlignment="1" applyProtection="1">
      <alignment horizontal="left"/>
      <protection locked="0"/>
    </xf>
    <xf numFmtId="44" fontId="11" fillId="0" borderId="8" xfId="0" applyNumberFormat="1" applyFont="1" applyBorder="1" applyAlignment="1" applyProtection="1">
      <alignment horizontal="left"/>
      <protection locked="0"/>
    </xf>
    <xf numFmtId="0" fontId="6" fillId="0" borderId="0" xfId="0" applyFont="1" applyAlignment="1" applyProtection="1">
      <alignment horizontal="center" vertical="center"/>
      <protection locked="0"/>
    </xf>
    <xf numFmtId="166" fontId="6" fillId="0" borderId="0" xfId="0" applyNumberFormat="1" applyFont="1" applyAlignment="1" applyProtection="1">
      <alignment horizontal="center" vertical="center"/>
      <protection locked="0"/>
    </xf>
    <xf numFmtId="3" fontId="6" fillId="0" borderId="0" xfId="0" applyNumberFormat="1" applyFont="1" applyAlignment="1" applyProtection="1">
      <alignment horizontal="center" vertical="center"/>
      <protection locked="0"/>
    </xf>
    <xf numFmtId="168" fontId="4" fillId="0" borderId="0" xfId="0" applyNumberFormat="1" applyFont="1" applyAlignment="1" applyProtection="1">
      <alignment horizontal="right"/>
      <protection locked="0"/>
    </xf>
    <xf numFmtId="0" fontId="13" fillId="0" borderId="0" xfId="0" applyFont="1" applyProtection="1">
      <protection locked="0"/>
    </xf>
    <xf numFmtId="164" fontId="6" fillId="0" borderId="0" xfId="0" applyNumberFormat="1" applyFont="1" applyAlignment="1" applyProtection="1">
      <alignment horizontal="right" vertical="top"/>
      <protection locked="0"/>
    </xf>
    <xf numFmtId="0" fontId="6" fillId="0" borderId="0" xfId="0" applyFont="1" applyAlignment="1" applyProtection="1">
      <alignment horizontal="justify" vertical="top" wrapText="1"/>
      <protection locked="0"/>
    </xf>
    <xf numFmtId="0" fontId="0" fillId="0" borderId="0" xfId="0" applyAlignment="1" applyProtection="1">
      <alignment horizontal="justify" vertical="top"/>
      <protection locked="0"/>
    </xf>
    <xf numFmtId="2" fontId="0" fillId="0" borderId="0" xfId="0" applyNumberFormat="1" applyAlignment="1" applyProtection="1">
      <alignment horizontal="justify" vertical="top"/>
      <protection locked="0"/>
    </xf>
    <xf numFmtId="0" fontId="4" fillId="0" borderId="0" xfId="0" applyFont="1" applyAlignment="1" applyProtection="1">
      <alignment horizontal="right"/>
      <protection locked="0"/>
    </xf>
    <xf numFmtId="0" fontId="0" fillId="0" borderId="1" xfId="0" applyBorder="1" applyProtection="1">
      <protection locked="0"/>
    </xf>
    <xf numFmtId="0" fontId="0" fillId="0" borderId="2" xfId="0" applyBorder="1" applyProtection="1">
      <protection locked="0"/>
    </xf>
    <xf numFmtId="14" fontId="0" fillId="0" borderId="0" xfId="0" applyNumberFormat="1" applyAlignment="1">
      <alignment horizontal="left"/>
    </xf>
    <xf numFmtId="167" fontId="7" fillId="0" borderId="0" xfId="0" applyNumberFormat="1" applyFont="1" applyAlignment="1" applyProtection="1">
      <alignment vertical="center"/>
      <protection locked="0"/>
    </xf>
    <xf numFmtId="167" fontId="7" fillId="0" borderId="0" xfId="0" applyNumberFormat="1" applyFont="1" applyAlignment="1" applyProtection="1">
      <alignment horizontal="center" vertical="center"/>
      <protection locked="0"/>
    </xf>
    <xf numFmtId="164" fontId="5" fillId="0" borderId="13"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6" fontId="4" fillId="0" borderId="3" xfId="0" applyNumberFormat="1" applyFont="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0" fontId="5" fillId="0" borderId="9" xfId="0" applyFont="1" applyBorder="1" applyAlignment="1" applyProtection="1">
      <alignment horizontal="center" vertical="center"/>
      <protection locked="0"/>
    </xf>
    <xf numFmtId="164" fontId="5" fillId="0" borderId="10" xfId="0" applyNumberFormat="1" applyFont="1" applyBorder="1" applyAlignment="1" applyProtection="1">
      <alignment horizontal="center" vertical="center"/>
      <protection locked="0"/>
    </xf>
    <xf numFmtId="165" fontId="5" fillId="0" borderId="0" xfId="0" applyNumberFormat="1" applyFont="1" applyAlignment="1" applyProtection="1">
      <alignment horizontal="center" vertical="center"/>
      <protection locked="0"/>
    </xf>
    <xf numFmtId="166" fontId="4" fillId="0" borderId="0" xfId="0" applyNumberFormat="1" applyFont="1" applyAlignment="1" applyProtection="1">
      <alignment horizontal="center" vertical="center" wrapText="1"/>
      <protection locked="0"/>
    </xf>
    <xf numFmtId="166" fontId="5" fillId="0" borderId="0" xfId="0" applyNumberFormat="1" applyFont="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165" fontId="6" fillId="0" borderId="0" xfId="0" applyNumberFormat="1" applyFont="1" applyAlignment="1" applyProtection="1">
      <alignment horizontal="left" vertical="center"/>
      <protection locked="0"/>
    </xf>
    <xf numFmtId="166" fontId="6" fillId="0" borderId="0" xfId="0" applyNumberFormat="1" applyFont="1" applyAlignment="1" applyProtection="1">
      <alignment horizontal="center" vertical="center" wrapText="1"/>
      <protection locked="0"/>
    </xf>
    <xf numFmtId="166" fontId="6" fillId="0" borderId="0" xfId="0" applyNumberFormat="1" applyFont="1" applyAlignment="1" applyProtection="1">
      <alignment horizontal="left" vertical="center"/>
      <protection locked="0"/>
    </xf>
    <xf numFmtId="3" fontId="0" fillId="0" borderId="0" xfId="0" applyNumberFormat="1" applyAlignment="1" applyProtection="1">
      <alignment horizontal="center"/>
      <protection locked="0"/>
    </xf>
    <xf numFmtId="166" fontId="6" fillId="0" borderId="4" xfId="0" applyNumberFormat="1" applyFont="1" applyBorder="1" applyAlignment="1" applyProtection="1">
      <alignment horizontal="left" vertical="center"/>
      <protection locked="0"/>
    </xf>
    <xf numFmtId="166" fontId="6" fillId="0" borderId="4" xfId="0" applyNumberFormat="1" applyFont="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44" fontId="5" fillId="0" borderId="0" xfId="0" applyNumberFormat="1" applyFont="1" applyAlignment="1" applyProtection="1">
      <alignment horizontal="right"/>
      <protection locked="0"/>
    </xf>
    <xf numFmtId="44" fontId="11" fillId="0" borderId="5" xfId="0" applyNumberFormat="1" applyFont="1" applyBorder="1" applyAlignment="1" applyProtection="1">
      <alignment horizontal="left"/>
      <protection locked="0"/>
    </xf>
    <xf numFmtId="44" fontId="6" fillId="0" borderId="0" xfId="0" applyNumberFormat="1" applyFont="1" applyAlignment="1" applyProtection="1">
      <alignment horizontal="left"/>
      <protection locked="0"/>
    </xf>
    <xf numFmtId="169" fontId="6" fillId="0" borderId="0" xfId="0" applyNumberFormat="1" applyFont="1" applyAlignment="1" applyProtection="1">
      <alignment horizontal="justify" vertical="top"/>
      <protection locked="0"/>
    </xf>
    <xf numFmtId="166" fontId="6" fillId="0" borderId="0" xfId="0" applyNumberFormat="1" applyFont="1" applyAlignment="1" applyProtection="1">
      <alignment horizontal="justify" vertical="top"/>
      <protection locked="0"/>
    </xf>
    <xf numFmtId="3" fontId="0" fillId="0" borderId="0" xfId="0" applyNumberFormat="1" applyAlignment="1" applyProtection="1">
      <alignment horizontal="justify" vertical="top"/>
      <protection locked="0"/>
    </xf>
    <xf numFmtId="44" fontId="6" fillId="0" borderId="0" xfId="0" applyNumberFormat="1" applyFont="1" applyAlignment="1" applyProtection="1">
      <alignment horizontal="justify" vertical="top"/>
      <protection locked="0"/>
    </xf>
    <xf numFmtId="0" fontId="5" fillId="0" borderId="0" xfId="0" applyFont="1" applyAlignment="1" applyProtection="1">
      <alignment horizontal="right"/>
      <protection locked="0"/>
    </xf>
    <xf numFmtId="0" fontId="6" fillId="0" borderId="0" xfId="0" applyFont="1" applyAlignment="1" applyProtection="1">
      <alignment horizontal="center"/>
      <protection locked="0"/>
    </xf>
    <xf numFmtId="165" fontId="5" fillId="0" borderId="5" xfId="0" applyNumberFormat="1" applyFont="1" applyBorder="1" applyAlignment="1" applyProtection="1">
      <alignment horizontal="center" vertical="center"/>
      <protection locked="0"/>
    </xf>
    <xf numFmtId="166" fontId="4" fillId="0" borderId="5" xfId="0" applyNumberFormat="1" applyFont="1" applyBorder="1" applyAlignment="1" applyProtection="1">
      <alignment horizontal="center" vertical="center" wrapText="1"/>
      <protection locked="0"/>
    </xf>
    <xf numFmtId="166"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2" fontId="6" fillId="0" borderId="0" xfId="0" applyNumberFormat="1" applyFont="1" applyProtection="1">
      <protection locked="0"/>
    </xf>
    <xf numFmtId="168" fontId="5" fillId="0" borderId="0" xfId="0" applyNumberFormat="1" applyFont="1" applyAlignment="1" applyProtection="1">
      <alignment horizontal="right"/>
      <protection locked="0"/>
    </xf>
    <xf numFmtId="0" fontId="12" fillId="0" borderId="0" xfId="0" applyFont="1" applyProtection="1">
      <protection locked="0"/>
    </xf>
    <xf numFmtId="0" fontId="6" fillId="0" borderId="0" xfId="0" applyFont="1" applyAlignment="1" applyProtection="1">
      <alignment vertical="top" wrapText="1"/>
      <protection locked="0"/>
    </xf>
    <xf numFmtId="3" fontId="20" fillId="0" borderId="0" xfId="0" applyNumberFormat="1" applyFont="1" applyAlignment="1">
      <alignment horizontal="center"/>
    </xf>
    <xf numFmtId="3" fontId="6" fillId="0" borderId="4" xfId="0" applyNumberFormat="1" applyFont="1" applyBorder="1" applyAlignment="1" applyProtection="1">
      <alignment horizontal="center" vertical="center"/>
      <protection locked="0"/>
    </xf>
    <xf numFmtId="164" fontId="4" fillId="0" borderId="10" xfId="0" applyNumberFormat="1" applyFont="1" applyBorder="1" applyAlignment="1" applyProtection="1">
      <alignment vertical="center"/>
      <protection locked="0"/>
    </xf>
    <xf numFmtId="164" fontId="15" fillId="0" borderId="5" xfId="0" applyNumberFormat="1" applyFont="1" applyBorder="1" applyAlignment="1" applyProtection="1">
      <alignment vertical="center"/>
      <protection locked="0"/>
    </xf>
    <xf numFmtId="0" fontId="5" fillId="0" borderId="0" xfId="0" applyFont="1" applyAlignment="1" applyProtection="1">
      <alignment horizontal="right" vertical="top"/>
      <protection locked="0"/>
    </xf>
    <xf numFmtId="0" fontId="0" fillId="0" borderId="0" xfId="0" applyAlignment="1" applyProtection="1">
      <alignment vertical="top" wrapText="1"/>
      <protection locked="0"/>
    </xf>
    <xf numFmtId="1" fontId="6" fillId="0" borderId="0" xfId="0" applyNumberFormat="1" applyFont="1" applyAlignment="1" applyProtection="1">
      <alignment vertical="top"/>
      <protection locked="0"/>
    </xf>
    <xf numFmtId="0" fontId="8" fillId="0" borderId="0" xfId="0" applyFont="1" applyAlignment="1" applyProtection="1">
      <alignment horizontal="left"/>
      <protection locked="0"/>
    </xf>
    <xf numFmtId="1" fontId="6" fillId="0" borderId="4" xfId="0" applyNumberFormat="1" applyFont="1" applyBorder="1" applyAlignment="1" applyProtection="1">
      <alignment horizontal="center" vertical="center" wrapText="1"/>
      <protection locked="0"/>
    </xf>
    <xf numFmtId="3" fontId="4" fillId="0" borderId="0" xfId="0" applyNumberFormat="1" applyFont="1" applyAlignment="1" applyProtection="1">
      <alignment horizontal="center" vertical="center" wrapText="1"/>
      <protection locked="0"/>
    </xf>
    <xf numFmtId="4" fontId="20" fillId="0" borderId="0" xfId="0" applyNumberFormat="1" applyFont="1" applyAlignment="1" applyProtection="1">
      <alignment horizontal="center"/>
      <protection locked="0"/>
    </xf>
    <xf numFmtId="3" fontId="4" fillId="0" borderId="5" xfId="0" applyNumberFormat="1" applyFont="1" applyBorder="1" applyAlignment="1" applyProtection="1">
      <alignment horizontal="center" vertical="center" wrapText="1"/>
      <protection locked="0"/>
    </xf>
    <xf numFmtId="3" fontId="20" fillId="0" borderId="4" xfId="0" applyNumberFormat="1" applyFont="1" applyBorder="1" applyAlignment="1" applyProtection="1">
      <alignment horizontal="center"/>
      <protection locked="0"/>
    </xf>
    <xf numFmtId="1" fontId="4" fillId="0" borderId="5" xfId="0" applyNumberFormat="1" applyFont="1" applyBorder="1" applyAlignment="1" applyProtection="1">
      <alignment horizontal="center" vertical="center" wrapText="1"/>
      <protection locked="0"/>
    </xf>
    <xf numFmtId="0" fontId="3" fillId="0" borderId="0" xfId="0" applyFont="1" applyAlignment="1" applyProtection="1">
      <alignment horizontal="justify" vertical="top" wrapText="1"/>
      <protection locked="0"/>
    </xf>
    <xf numFmtId="164" fontId="3" fillId="0" borderId="0" xfId="0" applyNumberFormat="1" applyFont="1" applyAlignment="1" applyProtection="1">
      <alignment horizontal="right" vertical="top"/>
      <protection locked="0"/>
    </xf>
    <xf numFmtId="169" fontId="3" fillId="0" borderId="0" xfId="0" applyNumberFormat="1" applyFont="1" applyAlignment="1" applyProtection="1">
      <alignment horizontal="justify" vertical="top"/>
      <protection locked="0"/>
    </xf>
    <xf numFmtId="166" fontId="3" fillId="0" borderId="0" xfId="0" applyNumberFormat="1" applyFont="1" applyAlignment="1" applyProtection="1">
      <alignment horizontal="justify" vertical="top"/>
      <protection locked="0"/>
    </xf>
    <xf numFmtId="44" fontId="3" fillId="0" borderId="0" xfId="0" applyNumberFormat="1" applyFont="1" applyAlignment="1" applyProtection="1">
      <alignment horizontal="justify" vertical="top"/>
      <protection locked="0"/>
    </xf>
    <xf numFmtId="0" fontId="21" fillId="0" borderId="0" xfId="7" applyFont="1" applyAlignment="1">
      <alignment horizontal="center"/>
    </xf>
    <xf numFmtId="0" fontId="1" fillId="2" borderId="15" xfId="7" applyFill="1" applyBorder="1"/>
    <xf numFmtId="0" fontId="1" fillId="2" borderId="16" xfId="7" applyFill="1" applyBorder="1"/>
    <xf numFmtId="0" fontId="21" fillId="0" borderId="18" xfId="7" applyFont="1" applyBorder="1" applyAlignment="1">
      <alignment horizontal="center"/>
    </xf>
    <xf numFmtId="0" fontId="21" fillId="0" borderId="19" xfId="7" applyFont="1" applyBorder="1" applyAlignment="1">
      <alignment horizontal="center"/>
    </xf>
    <xf numFmtId="0" fontId="21" fillId="0" borderId="20" xfId="7" applyFont="1" applyBorder="1" applyAlignment="1">
      <alignment horizontal="center"/>
    </xf>
    <xf numFmtId="0" fontId="1" fillId="2" borderId="21" xfId="7" applyFill="1" applyBorder="1"/>
    <xf numFmtId="0" fontId="1" fillId="0" borderId="14" xfId="7" applyBorder="1"/>
    <xf numFmtId="0" fontId="1" fillId="0" borderId="15" xfId="7" applyBorder="1"/>
    <xf numFmtId="0" fontId="1" fillId="0" borderId="17" xfId="7" applyBorder="1"/>
    <xf numFmtId="0" fontId="1" fillId="0" borderId="22" xfId="7" applyBorder="1"/>
    <xf numFmtId="0" fontId="3" fillId="0" borderId="0" xfId="0" applyFont="1"/>
    <xf numFmtId="166" fontId="3" fillId="0" borderId="0" xfId="0" applyNumberFormat="1" applyFont="1" applyAlignment="1" applyProtection="1">
      <alignment horizontal="left" vertical="center"/>
      <protection locked="0"/>
    </xf>
    <xf numFmtId="0" fontId="22" fillId="0" borderId="0" xfId="0" applyFont="1" applyProtection="1">
      <protection locked="0"/>
    </xf>
    <xf numFmtId="0" fontId="22" fillId="0" borderId="11" xfId="0" applyFont="1" applyBorder="1" applyProtection="1">
      <protection locked="0"/>
    </xf>
    <xf numFmtId="0" fontId="0" fillId="0" borderId="7" xfId="0" applyBorder="1" applyProtection="1">
      <protection locked="0"/>
    </xf>
    <xf numFmtId="170" fontId="20" fillId="4" borderId="11" xfId="0" applyNumberFormat="1" applyFont="1" applyFill="1" applyBorder="1" applyAlignment="1" applyProtection="1">
      <alignment horizontal="center"/>
      <protection locked="0"/>
    </xf>
    <xf numFmtId="0" fontId="20" fillId="4" borderId="0" xfId="0" applyFont="1" applyFill="1" applyProtection="1">
      <protection locked="0"/>
    </xf>
    <xf numFmtId="0" fontId="20" fillId="4" borderId="0" xfId="0" applyFont="1" applyFill="1" applyAlignment="1" applyProtection="1">
      <alignment horizontal="center"/>
      <protection locked="0"/>
    </xf>
    <xf numFmtId="3" fontId="20" fillId="4" borderId="0" xfId="0" applyNumberFormat="1" applyFont="1" applyFill="1" applyAlignment="1" applyProtection="1">
      <alignment horizontal="center"/>
      <protection locked="0"/>
    </xf>
    <xf numFmtId="44" fontId="11" fillId="4" borderId="0" xfId="0" applyNumberFormat="1" applyFont="1" applyFill="1" applyAlignment="1" applyProtection="1">
      <alignment horizontal="left"/>
      <protection locked="0"/>
    </xf>
    <xf numFmtId="44" fontId="11" fillId="4" borderId="7" xfId="0" applyNumberFormat="1" applyFont="1" applyFill="1" applyBorder="1" applyAlignment="1" applyProtection="1">
      <alignment horizontal="left"/>
      <protection locked="0"/>
    </xf>
    <xf numFmtId="0" fontId="6" fillId="4" borderId="0" xfId="0" applyFont="1" applyFill="1" applyProtection="1">
      <protection locked="0"/>
    </xf>
    <xf numFmtId="3" fontId="6" fillId="4" borderId="0" xfId="0" applyNumberFormat="1" applyFont="1" applyFill="1" applyAlignment="1" applyProtection="1">
      <alignment horizontal="center"/>
      <protection locked="0"/>
    </xf>
    <xf numFmtId="0" fontId="3" fillId="0" borderId="0" xfId="0" applyFont="1" applyAlignment="1">
      <alignment horizontal="justify" vertical="top"/>
    </xf>
    <xf numFmtId="0" fontId="6" fillId="0" borderId="0" xfId="0" applyFont="1" applyAlignment="1">
      <alignment horizontal="justify" vertical="top" wrapText="1"/>
    </xf>
    <xf numFmtId="164" fontId="13" fillId="0" borderId="0" xfId="0" applyNumberFormat="1" applyFont="1" applyAlignment="1">
      <alignment horizontal="left" vertical="center"/>
    </xf>
    <xf numFmtId="0" fontId="10" fillId="0" borderId="0" xfId="0" applyFont="1" applyAlignment="1">
      <alignment horizontal="center" vertical="center" wrapText="1"/>
    </xf>
    <xf numFmtId="1" fontId="6" fillId="0" borderId="0" xfId="0" applyNumberFormat="1" applyFont="1" applyAlignment="1">
      <alignment horizontal="left" vertical="center"/>
    </xf>
    <xf numFmtId="0" fontId="6" fillId="0" borderId="0" xfId="0" applyFont="1" applyAlignment="1">
      <alignment horizontal="justify" vertical="top"/>
    </xf>
    <xf numFmtId="0" fontId="10" fillId="0" borderId="0" xfId="0" applyFont="1" applyAlignment="1" applyProtection="1">
      <alignment horizontal="center" vertical="top" wrapText="1"/>
      <protection locked="0"/>
    </xf>
    <xf numFmtId="0" fontId="6" fillId="0" borderId="0" xfId="0" applyFont="1" applyAlignment="1" applyProtection="1">
      <alignment horizontal="justify" vertical="top" wrapText="1"/>
      <protection locked="0"/>
    </xf>
    <xf numFmtId="0" fontId="3" fillId="0" borderId="0" xfId="0" applyFont="1" applyAlignment="1" applyProtection="1">
      <alignment horizontal="justify" vertical="top" wrapText="1"/>
      <protection locked="0"/>
    </xf>
    <xf numFmtId="0" fontId="10" fillId="0" borderId="0" xfId="0" applyFont="1" applyAlignment="1">
      <alignment horizontal="center" vertical="top" wrapText="1"/>
    </xf>
    <xf numFmtId="0" fontId="17" fillId="0" borderId="0" xfId="0" applyFont="1" applyAlignment="1" applyProtection="1">
      <alignment horizontal="justify" vertical="top" wrapText="1"/>
      <protection locked="0"/>
    </xf>
    <xf numFmtId="0" fontId="17" fillId="0" borderId="0" xfId="0" applyFont="1" applyAlignment="1" applyProtection="1">
      <alignment horizontal="justify" vertical="top"/>
      <protection locked="0"/>
    </xf>
    <xf numFmtId="166" fontId="17" fillId="0" borderId="0" xfId="0" applyNumberFormat="1" applyFont="1" applyAlignment="1" applyProtection="1">
      <alignment horizontal="justify" vertical="top" wrapText="1"/>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justify" vertical="top" wrapText="1"/>
      <protection locked="0"/>
    </xf>
    <xf numFmtId="0" fontId="10" fillId="0" borderId="0" xfId="0" applyFont="1" applyAlignment="1" applyProtection="1">
      <alignment horizontal="center" wrapText="1"/>
      <protection locked="0"/>
    </xf>
    <xf numFmtId="0" fontId="10" fillId="0" borderId="0" xfId="0" applyFont="1" applyAlignment="1">
      <alignment horizontal="center" wrapText="1"/>
    </xf>
    <xf numFmtId="170" fontId="20" fillId="0" borderId="11" xfId="0" applyNumberFormat="1" applyFont="1" applyFill="1" applyBorder="1" applyAlignment="1" applyProtection="1">
      <alignment horizontal="center"/>
      <protection locked="0"/>
    </xf>
    <xf numFmtId="0" fontId="20" fillId="0" borderId="0" xfId="0" applyFont="1" applyFill="1" applyProtection="1">
      <protection locked="0"/>
    </xf>
    <xf numFmtId="0" fontId="20" fillId="0" borderId="0" xfId="0" applyFont="1" applyFill="1" applyAlignment="1" applyProtection="1">
      <alignment horizontal="center"/>
      <protection locked="0"/>
    </xf>
    <xf numFmtId="3" fontId="20" fillId="0" borderId="0" xfId="0" applyNumberFormat="1" applyFont="1" applyFill="1" applyAlignment="1" applyProtection="1">
      <alignment horizontal="center"/>
      <protection locked="0"/>
    </xf>
    <xf numFmtId="44" fontId="11" fillId="0" borderId="0" xfId="0" applyNumberFormat="1" applyFont="1" applyFill="1" applyAlignment="1" applyProtection="1">
      <alignment horizontal="left"/>
      <protection locked="0"/>
    </xf>
    <xf numFmtId="44" fontId="11" fillId="0" borderId="7" xfId="0" applyNumberFormat="1" applyFont="1" applyFill="1" applyBorder="1" applyAlignment="1" applyProtection="1">
      <alignment horizontal="left"/>
      <protection locked="0"/>
    </xf>
    <xf numFmtId="0" fontId="0" fillId="0" borderId="0" xfId="0" applyFill="1" applyProtection="1">
      <protection locked="0"/>
    </xf>
    <xf numFmtId="2" fontId="0" fillId="0" borderId="0" xfId="0" applyNumberFormat="1" applyFill="1" applyProtection="1">
      <protection locked="0"/>
    </xf>
  </cellXfs>
  <cellStyles count="8">
    <cellStyle name="Comma 2" xfId="1"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 name="Normal 4" xfId="6" xr:uid="{00000000-0005-0000-0000-000006000000}"/>
    <cellStyle name="Normal 4 2" xfId="7" xr:uid="{00000000-0005-0000-0000-000007000000}"/>
    <cellStyle name="Normal 6 2" xfId="5" xr:uid="{00000000-0005-0000-0000-000008000000}"/>
  </cellStyles>
  <dxfs count="19">
    <dxf>
      <font>
        <color rgb="FF9C0006"/>
      </font>
      <fill>
        <patternFill>
          <bgColor rgb="FFFFC7CE"/>
        </patternFill>
      </fill>
    </dxf>
    <dxf>
      <font>
        <color rgb="FF9C0006"/>
      </font>
      <fill>
        <patternFill>
          <bgColor rgb="FFFFC7CE"/>
        </patternFill>
      </fill>
    </dxf>
    <dxf>
      <fill>
        <patternFill patternType="none">
          <fgColor indexed="64"/>
          <bgColor auto="1"/>
        </patternFill>
      </fill>
      <border diagonalUp="0" diagonalDown="0" outline="0">
        <left style="thin">
          <color indexed="64"/>
        </left>
        <right/>
        <top style="thin">
          <color indexed="64"/>
        </top>
        <bottom style="thin">
          <color indexed="64"/>
        </bottom>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ill>
        <patternFill patternType="solid">
          <fgColor indexed="64"/>
          <bgColor theme="4" tint="0.79998168889431442"/>
        </patternFill>
      </fill>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E4C7BA9-3B3F-449B-AB42-BA8653E64D77}" name="Table1" displayName="Table1" ref="D1:D45" totalsRowShown="0" headerRowDxfId="18" dataDxfId="17" tableBorderDxfId="16" headerRowCellStyle="Normal 4 2" dataCellStyle="Normal 4 2">
  <autoFilter ref="D1:D45" xr:uid="{0E4C7BA9-3B3F-449B-AB42-BA8653E64D77}"/>
  <tableColumns count="1">
    <tableColumn id="1" xr3:uid="{2A38A4E6-A18D-4FBF-AA43-68D7C2A57A7F}" name="VF" dataDxfId="15" dataCellStyle="Normal 4 2"/>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6EEFF1-202A-4A24-821F-755D91907C59}" name="Table2" displayName="Table2" ref="F1:H45" totalsRowShown="0" headerRowDxfId="14" tableBorderDxfId="13" headerRowCellStyle="Normal 4 2">
  <autoFilter ref="F1:H45" xr:uid="{E46EEFF1-202A-4A24-821F-755D91907C59}"/>
  <tableColumns count="3">
    <tableColumn id="1" xr3:uid="{F0BECD2F-0728-442F-A723-7050C2D04B53}" name="LF" dataDxfId="12" dataCellStyle="Normal 4 2">
      <calculatedColumnFormula>G2*H2</calculatedColumnFormula>
    </tableColumn>
    <tableColumn id="2" xr3:uid="{EBBC1B62-A00A-43CE-8F4A-A464C940CEAE}" name="latlength" dataDxfId="11" dataCellStyle="Normal 4 2"/>
    <tableColumn id="3" xr3:uid="{52AE480E-C2B3-4BCC-97C6-40B827D5236D}" name="num" dataDxfId="10" dataCellStyle="Normal 4 2"/>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9058FF-6C6B-4D31-B4A8-5AB128219A3B}" name="Table3" displayName="Table3" ref="J1:M45" totalsRowShown="0" headerRowDxfId="9" headerRowBorderDxfId="8" tableBorderDxfId="7" totalsRowBorderDxfId="6" headerRowCellStyle="Normal 4 2">
  <autoFilter ref="J1:M45" xr:uid="{179058FF-6C6B-4D31-B4A8-5AB128219A3B}"/>
  <tableColumns count="4">
    <tableColumn id="1" xr3:uid="{BB324634-981F-4C0E-9EF3-8A3D2A8D8978}" name="Manhole" dataDxfId="5" dataCellStyle="Normal 4 2"/>
    <tableColumn id="2" xr3:uid="{2F24E079-8CA1-48B1-937E-0B4C26607FAA}" name="top" dataDxfId="4" dataCellStyle="Normal 4 2"/>
    <tableColumn id="3" xr3:uid="{8885EA34-75F4-4CFA-AE90-363E52F23781}" name="out" dataDxfId="3" dataCellStyle="Normal 4 2"/>
    <tableColumn id="4" xr3:uid="{3E03D7F3-31BC-460C-8A18-C5C3F4FF8C5D}" name="Xtra" dataDxfId="2" dataCellStyle="Normal 4 2">
      <calculatedColumnFormula>IF(K2-L2-6&gt;0,K2-L2-6,0)</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H38"/>
  <sheetViews>
    <sheetView view="pageBreakPreview" zoomScaleNormal="100" zoomScaleSheetLayoutView="100" zoomScalePageLayoutView="85" workbookViewId="0">
      <selection activeCell="B5" sqref="B5:F5"/>
    </sheetView>
  </sheetViews>
  <sheetFormatPr defaultRowHeight="12.75" x14ac:dyDescent="0.2"/>
  <cols>
    <col min="1" max="1" width="5.7109375" customWidth="1"/>
    <col min="2" max="2" width="11.5703125" customWidth="1"/>
    <col min="3" max="3" width="53" customWidth="1"/>
    <col min="4" max="4" width="17.28515625" bestFit="1" customWidth="1"/>
    <col min="5" max="5" width="17.42578125" style="5" customWidth="1"/>
    <col min="6" max="6" width="12" bestFit="1" customWidth="1"/>
    <col min="7" max="7" width="13.42578125" customWidth="1"/>
    <col min="8" max="8" width="12.28515625" bestFit="1" customWidth="1"/>
  </cols>
  <sheetData>
    <row r="1" spans="1:8" ht="12.75" customHeight="1" x14ac:dyDescent="0.2">
      <c r="E1"/>
      <c r="F1" s="41">
        <v>46120</v>
      </c>
    </row>
    <row r="2" spans="1:8" ht="12.75" customHeight="1" x14ac:dyDescent="0.2">
      <c r="E2" s="13" t="s">
        <v>9</v>
      </c>
      <c r="F2" s="156" t="s">
        <v>79</v>
      </c>
    </row>
    <row r="3" spans="1:8" ht="20.100000000000001" customHeight="1" x14ac:dyDescent="0.2">
      <c r="C3" s="172" t="s">
        <v>25</v>
      </c>
      <c r="D3" s="172"/>
      <c r="E3" s="172"/>
    </row>
    <row r="4" spans="1:8" ht="20.100000000000001" customHeight="1" x14ac:dyDescent="0.2">
      <c r="C4" s="172" t="s">
        <v>80</v>
      </c>
      <c r="D4" s="172"/>
      <c r="E4" s="172"/>
    </row>
    <row r="5" spans="1:8" ht="20.100000000000001" customHeight="1" x14ac:dyDescent="0.2">
      <c r="C5" s="172" t="s">
        <v>15</v>
      </c>
      <c r="D5" s="172"/>
      <c r="E5" s="172"/>
    </row>
    <row r="7" spans="1:8" ht="19.5" customHeight="1" x14ac:dyDescent="0.2">
      <c r="C7" s="8" t="s">
        <v>26</v>
      </c>
    </row>
    <row r="8" spans="1:8" ht="12.75" customHeight="1" x14ac:dyDescent="0.2">
      <c r="A8" s="25"/>
      <c r="B8" s="25"/>
      <c r="C8" s="25"/>
      <c r="D8" s="25"/>
      <c r="E8" s="25"/>
      <c r="F8" s="6"/>
    </row>
    <row r="9" spans="1:8" ht="22.5" customHeight="1" x14ac:dyDescent="0.2">
      <c r="A9" s="18"/>
      <c r="B9" s="171" t="str">
        <f>C4</f>
        <v>NORTHLAKE OFFSITE, PHASE 1 &amp; 2</v>
      </c>
      <c r="C9" s="171"/>
      <c r="D9" s="15"/>
      <c r="E9" s="16"/>
      <c r="F9" s="15"/>
      <c r="G9" s="23"/>
    </row>
    <row r="10" spans="1:8" ht="19.5" customHeight="1" x14ac:dyDescent="0.35">
      <c r="A10" s="9"/>
      <c r="B10" s="17" t="s">
        <v>20</v>
      </c>
      <c r="C10" s="10"/>
      <c r="D10" s="11"/>
      <c r="E10" s="12" t="s">
        <v>8</v>
      </c>
      <c r="F10" s="12"/>
      <c r="G10" s="12"/>
      <c r="H10" s="1"/>
    </row>
    <row r="11" spans="1:8" ht="19.5" customHeight="1" x14ac:dyDescent="0.35">
      <c r="A11" s="9"/>
      <c r="B11" s="17" t="s">
        <v>37</v>
      </c>
      <c r="C11" s="10"/>
      <c r="D11" s="11"/>
      <c r="E11" s="12" t="s">
        <v>8</v>
      </c>
      <c r="F11" s="12"/>
      <c r="G11" s="12"/>
      <c r="H11" s="1"/>
    </row>
    <row r="12" spans="1:8" ht="19.5" customHeight="1" x14ac:dyDescent="0.35">
      <c r="A12" s="9"/>
      <c r="B12" s="17" t="s">
        <v>16</v>
      </c>
      <c r="C12" s="10"/>
      <c r="D12" s="11"/>
      <c r="E12" s="12" t="s">
        <v>8</v>
      </c>
      <c r="F12" s="12"/>
      <c r="G12" s="12"/>
      <c r="H12" s="1"/>
    </row>
    <row r="13" spans="1:8" ht="20.100000000000001" customHeight="1" x14ac:dyDescent="0.35">
      <c r="A13" s="9"/>
      <c r="B13" s="26" t="s">
        <v>29</v>
      </c>
      <c r="C13" s="27"/>
      <c r="D13" s="24"/>
      <c r="E13" s="12" t="s">
        <v>8</v>
      </c>
      <c r="F13" s="12"/>
      <c r="G13" s="12"/>
      <c r="H13" s="1"/>
    </row>
    <row r="14" spans="1:8" ht="20.100000000000001" customHeight="1" x14ac:dyDescent="0.35">
      <c r="A14" s="9"/>
      <c r="B14" s="19"/>
      <c r="C14" s="10"/>
      <c r="D14" s="21"/>
      <c r="E14" s="14"/>
      <c r="F14" s="12"/>
      <c r="G14" s="12"/>
      <c r="H14" s="1"/>
    </row>
    <row r="15" spans="1:8" ht="13.5" customHeight="1" x14ac:dyDescent="0.35">
      <c r="A15" s="9"/>
      <c r="B15" s="19"/>
      <c r="C15" s="10"/>
      <c r="D15" s="21" t="s">
        <v>32</v>
      </c>
      <c r="E15" s="12" t="s">
        <v>8</v>
      </c>
      <c r="F15" s="12"/>
      <c r="G15" s="12"/>
      <c r="H15" s="1"/>
    </row>
    <row r="16" spans="1:8" ht="13.5" hidden="1" customHeight="1" x14ac:dyDescent="0.35">
      <c r="A16" s="9"/>
      <c r="B16" s="19"/>
      <c r="C16" s="10"/>
      <c r="D16" s="21"/>
      <c r="E16" s="12"/>
      <c r="F16" s="12"/>
      <c r="G16" s="12"/>
      <c r="H16" s="1"/>
    </row>
    <row r="17" spans="1:8" ht="13.5" hidden="1" customHeight="1" x14ac:dyDescent="0.35">
      <c r="A17" s="9"/>
      <c r="B17" s="19"/>
      <c r="C17" s="10"/>
      <c r="D17" s="21"/>
      <c r="E17" s="14"/>
      <c r="F17" s="12"/>
      <c r="G17" s="12"/>
      <c r="H17" s="1"/>
    </row>
    <row r="18" spans="1:8" ht="13.5" hidden="1" customHeight="1" x14ac:dyDescent="0.35">
      <c r="A18" s="9"/>
      <c r="B18" s="19"/>
      <c r="C18" s="10"/>
      <c r="D18" s="21" t="s">
        <v>32</v>
      </c>
      <c r="E18" s="12" t="s">
        <v>8</v>
      </c>
      <c r="F18" s="12"/>
      <c r="G18" s="12"/>
      <c r="H18" s="1"/>
    </row>
    <row r="19" spans="1:8" ht="13.5" hidden="1" customHeight="1" x14ac:dyDescent="0.35">
      <c r="A19" s="9"/>
      <c r="B19" s="19"/>
      <c r="C19" s="10"/>
      <c r="D19" s="21"/>
      <c r="E19" s="12"/>
      <c r="F19" s="12"/>
      <c r="G19" s="12"/>
      <c r="H19" s="1"/>
    </row>
    <row r="20" spans="1:8" ht="13.5" hidden="1" customHeight="1" x14ac:dyDescent="0.35">
      <c r="A20" s="9"/>
      <c r="B20" s="19"/>
      <c r="C20" s="10"/>
      <c r="D20" s="21"/>
      <c r="E20" s="14"/>
      <c r="F20" s="12"/>
      <c r="G20" s="12"/>
      <c r="H20" s="1"/>
    </row>
    <row r="21" spans="1:8" ht="13.5" hidden="1" customHeight="1" x14ac:dyDescent="0.35">
      <c r="A21" s="9"/>
      <c r="B21" s="19"/>
      <c r="C21" s="10"/>
      <c r="D21" s="21" t="s">
        <v>35</v>
      </c>
      <c r="E21" s="12" t="s">
        <v>8</v>
      </c>
      <c r="F21" s="12"/>
      <c r="G21" s="12"/>
      <c r="H21" s="1"/>
    </row>
    <row r="22" spans="1:8" ht="20.100000000000001" customHeight="1" x14ac:dyDescent="0.35">
      <c r="A22" s="9"/>
      <c r="B22" s="19"/>
      <c r="C22" s="10"/>
      <c r="D22" s="21"/>
      <c r="E22" s="12"/>
      <c r="F22" s="12"/>
      <c r="G22" s="12"/>
      <c r="H22" s="1"/>
    </row>
    <row r="23" spans="1:8" ht="20.100000000000001" customHeight="1" x14ac:dyDescent="0.35">
      <c r="A23" s="9"/>
      <c r="B23" s="173"/>
      <c r="C23" s="173"/>
      <c r="D23" s="21"/>
      <c r="E23" s="12"/>
      <c r="F23" s="12"/>
      <c r="G23" s="12"/>
      <c r="H23" s="1"/>
    </row>
    <row r="24" spans="1:8" ht="15" x14ac:dyDescent="0.35">
      <c r="A24" s="9"/>
      <c r="B24" s="19"/>
      <c r="C24" s="19"/>
      <c r="D24" s="21"/>
      <c r="E24" s="12"/>
      <c r="F24" s="12"/>
      <c r="G24" s="12"/>
      <c r="H24" s="1"/>
    </row>
    <row r="25" spans="1:8" x14ac:dyDescent="0.2">
      <c r="A25" s="22"/>
      <c r="B25" s="7"/>
      <c r="C25" s="4"/>
    </row>
    <row r="26" spans="1:8" ht="11.25" customHeight="1" x14ac:dyDescent="0.2">
      <c r="A26" s="20" t="s">
        <v>27</v>
      </c>
      <c r="C26" s="4"/>
    </row>
    <row r="27" spans="1:8" ht="10.9" customHeight="1" x14ac:dyDescent="0.2">
      <c r="A27" s="13"/>
      <c r="B27" s="7"/>
      <c r="C27" s="4"/>
    </row>
    <row r="28" spans="1:8" x14ac:dyDescent="0.2">
      <c r="A28" s="32" t="s">
        <v>30</v>
      </c>
      <c r="B28" s="169" t="s">
        <v>74</v>
      </c>
      <c r="C28" s="174"/>
      <c r="D28" s="174"/>
      <c r="E28" s="174"/>
      <c r="F28" s="174"/>
    </row>
    <row r="29" spans="1:8" ht="6" customHeight="1" x14ac:dyDescent="0.2">
      <c r="A29" s="33"/>
      <c r="B29" s="36"/>
      <c r="C29" s="36"/>
      <c r="D29" s="37"/>
      <c r="E29" s="34"/>
      <c r="F29" s="38"/>
    </row>
    <row r="30" spans="1:8" ht="54.75" customHeight="1" x14ac:dyDescent="0.2">
      <c r="A30" s="32" t="s">
        <v>30</v>
      </c>
      <c r="B30" s="170" t="s">
        <v>17</v>
      </c>
      <c r="C30" s="170"/>
      <c r="D30" s="170"/>
      <c r="E30" s="170"/>
      <c r="F30" s="170"/>
    </row>
    <row r="31" spans="1:8" ht="6" customHeight="1" x14ac:dyDescent="0.2">
      <c r="A31" s="33"/>
      <c r="B31" s="36"/>
      <c r="C31" s="39"/>
      <c r="D31" s="40"/>
      <c r="E31" s="40"/>
      <c r="F31" s="38"/>
    </row>
    <row r="32" spans="1:8" ht="82.9" customHeight="1" x14ac:dyDescent="0.2">
      <c r="A32" s="32" t="s">
        <v>30</v>
      </c>
      <c r="B32" s="170" t="s">
        <v>18</v>
      </c>
      <c r="C32" s="170"/>
      <c r="D32" s="170"/>
      <c r="E32" s="170"/>
      <c r="F32" s="170"/>
    </row>
    <row r="33" spans="1:6" x14ac:dyDescent="0.2">
      <c r="A33" s="32" t="s">
        <v>30</v>
      </c>
      <c r="B33" s="169" t="s">
        <v>78</v>
      </c>
      <c r="C33" s="169"/>
      <c r="D33" s="169"/>
      <c r="E33" s="169"/>
      <c r="F33" s="169"/>
    </row>
    <row r="34" spans="1:6" x14ac:dyDescent="0.2">
      <c r="A34" s="35"/>
      <c r="B34" s="39"/>
      <c r="C34" s="39"/>
      <c r="D34" s="39"/>
      <c r="E34" s="22" t="s">
        <v>2</v>
      </c>
      <c r="F34" s="2"/>
    </row>
    <row r="35" spans="1:6" x14ac:dyDescent="0.2">
      <c r="A35" s="35"/>
      <c r="B35" s="39"/>
      <c r="C35" s="39"/>
      <c r="E35" s="22" t="s">
        <v>3</v>
      </c>
      <c r="F35" s="3"/>
    </row>
    <row r="36" spans="1:6" x14ac:dyDescent="0.2">
      <c r="A36" s="35"/>
      <c r="B36" s="39"/>
      <c r="C36" s="39"/>
    </row>
    <row r="37" spans="1:6" x14ac:dyDescent="0.2">
      <c r="A37" s="35"/>
      <c r="B37" s="39"/>
      <c r="C37" s="39"/>
      <c r="D37" s="39"/>
      <c r="E37" s="39"/>
      <c r="F37" s="39"/>
    </row>
    <row r="38" spans="1:6" x14ac:dyDescent="0.2">
      <c r="A38" s="35"/>
      <c r="B38" s="39"/>
      <c r="C38" s="39"/>
      <c r="D38" s="39"/>
      <c r="E38" s="39"/>
      <c r="F38" s="39"/>
    </row>
  </sheetData>
  <mergeCells count="9">
    <mergeCell ref="B33:F33"/>
    <mergeCell ref="B30:F30"/>
    <mergeCell ref="B32:F32"/>
    <mergeCell ref="B9:C9"/>
    <mergeCell ref="C3:E3"/>
    <mergeCell ref="C4:E4"/>
    <mergeCell ref="C5:E5"/>
    <mergeCell ref="B23:C23"/>
    <mergeCell ref="B28:F28"/>
  </mergeCells>
  <conditionalFormatting sqref="A1:XFD8 A9 D9:XFD9 A10:XFD27 B28 G28:XFD28 A28:A32 B29:XFD29 B30 G30:XFD30 B31:XFD31 B32 E34:F35 A39:C42 F39:XFD42 A43:XFD43 A44 F44:XFD44 A45:XFD50 A51:C52 F51:XFD52 A53:XFD60 A61:C62 F61:XFD62 A63:XFD1048576">
    <cfRule type="containsText" dxfId="1" priority="4" operator="containsText" text="ENT.">
      <formula>NOT(ISERROR(SEARCH("ENT.",A1)))</formula>
    </cfRule>
  </conditionalFormatting>
  <conditionalFormatting sqref="G32:XFD38 A33:B38">
    <cfRule type="containsText" dxfId="0" priority="1" operator="containsText" text="ENT.">
      <formula>NOT(ISERROR(SEARCH("ENT.",A32)))</formula>
    </cfRule>
  </conditionalFormatting>
  <printOptions horizontalCentered="1"/>
  <pageMargins left="0.25" right="0.25" top="0.52" bottom="0.25" header="0.5" footer="0.35"/>
  <pageSetup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I27"/>
  <sheetViews>
    <sheetView view="pageBreakPreview" zoomScaleNormal="100" zoomScaleSheetLayoutView="100" workbookViewId="0">
      <selection activeCell="B5" sqref="B5:F5"/>
    </sheetView>
  </sheetViews>
  <sheetFormatPr defaultColWidth="9.140625" defaultRowHeight="12.75" x14ac:dyDescent="0.2"/>
  <cols>
    <col min="1" max="1" width="5.7109375" style="51" customWidth="1"/>
    <col min="2" max="2" width="42.28515625" style="51" bestFit="1" customWidth="1"/>
    <col min="3" max="3" width="18.28515625" style="51" bestFit="1" customWidth="1"/>
    <col min="4" max="4" width="12.140625" style="51" bestFit="1" customWidth="1"/>
    <col min="5" max="5" width="14.5703125" style="54" bestFit="1" customWidth="1"/>
    <col min="6" max="6" width="16.7109375" style="51" customWidth="1"/>
    <col min="7" max="16384" width="9.140625" style="51"/>
  </cols>
  <sheetData>
    <row r="1" spans="1:9" x14ac:dyDescent="0.2">
      <c r="E1" s="51"/>
      <c r="F1" s="89">
        <f>SUMMARY!F1</f>
        <v>46120</v>
      </c>
    </row>
    <row r="2" spans="1:9" x14ac:dyDescent="0.2">
      <c r="E2" s="52" t="s">
        <v>9</v>
      </c>
      <c r="F2" s="7" t="str">
        <f>SUMMARY!F2</f>
        <v>314-65-14</v>
      </c>
    </row>
    <row r="3" spans="1:9" ht="20.100000000000001" customHeight="1" x14ac:dyDescent="0.2">
      <c r="B3" s="175" t="s">
        <v>24</v>
      </c>
      <c r="C3" s="175"/>
      <c r="D3" s="175"/>
      <c r="E3" s="175"/>
      <c r="F3" s="175"/>
      <c r="H3">
        <f>SUMIF(B:B,"*EXCAVATION*",D:D)</f>
        <v>0</v>
      </c>
      <c r="I3" t="s">
        <v>70</v>
      </c>
    </row>
    <row r="4" spans="1:9" ht="20.100000000000001" customHeight="1" x14ac:dyDescent="0.2">
      <c r="B4" s="178" t="str">
        <f>SUMMARY!C4</f>
        <v>NORTHLAKE OFFSITE, PHASE 1 &amp; 2</v>
      </c>
      <c r="C4" s="178"/>
      <c r="D4" s="178"/>
      <c r="E4" s="178"/>
      <c r="F4" s="178"/>
      <c r="H4">
        <f>SUMIF(B:B,"*EMBANKMENT*",D:D)</f>
        <v>0</v>
      </c>
      <c r="I4" t="s">
        <v>71</v>
      </c>
    </row>
    <row r="5" spans="1:9" ht="20.100000000000001" customHeight="1" x14ac:dyDescent="0.2">
      <c r="B5" s="175" t="s">
        <v>20</v>
      </c>
      <c r="C5" s="175"/>
      <c r="D5" s="175"/>
      <c r="E5" s="175"/>
      <c r="F5" s="175"/>
      <c r="H5">
        <f>H3-H4</f>
        <v>0</v>
      </c>
      <c r="I5" t="str">
        <f>IF(H5=0,"",IF(H5&gt;0,"EXPORT","IMPORT"))</f>
        <v/>
      </c>
    </row>
    <row r="6" spans="1:9" ht="12.75" customHeight="1" thickBot="1" x14ac:dyDescent="0.25">
      <c r="A6" s="90"/>
      <c r="B6" s="90"/>
      <c r="C6" s="90"/>
      <c r="D6" s="90"/>
      <c r="E6" s="90"/>
      <c r="F6" s="91"/>
    </row>
    <row r="7" spans="1:9" ht="26.25" customHeight="1" thickBot="1" x14ac:dyDescent="0.25">
      <c r="A7" s="92" t="s">
        <v>11</v>
      </c>
      <c r="B7" s="93" t="s">
        <v>12</v>
      </c>
      <c r="C7" s="94" t="s">
        <v>1</v>
      </c>
      <c r="D7" s="58" t="s">
        <v>31</v>
      </c>
      <c r="E7" s="95" t="s">
        <v>13</v>
      </c>
      <c r="F7" s="96" t="s">
        <v>14</v>
      </c>
    </row>
    <row r="8" spans="1:9" ht="21" customHeight="1" thickBot="1" x14ac:dyDescent="0.3">
      <c r="A8" s="158" t="s">
        <v>91</v>
      </c>
      <c r="B8" s="124"/>
      <c r="I8" s="122"/>
    </row>
    <row r="9" spans="1:9" x14ac:dyDescent="0.2">
      <c r="A9" s="128"/>
      <c r="B9" s="129"/>
      <c r="C9" s="119"/>
      <c r="D9" s="137"/>
      <c r="E9" s="120"/>
      <c r="F9" s="121"/>
    </row>
    <row r="10" spans="1:9" s="167" customFormat="1" ht="18" customHeight="1" x14ac:dyDescent="0.35">
      <c r="A10" s="161">
        <v>1</v>
      </c>
      <c r="B10" s="162" t="s">
        <v>101</v>
      </c>
      <c r="C10" s="163" t="s">
        <v>0</v>
      </c>
      <c r="D10" s="164">
        <v>3649</v>
      </c>
      <c r="E10" s="165" t="s">
        <v>8</v>
      </c>
      <c r="F10" s="166" t="s">
        <v>8</v>
      </c>
    </row>
    <row r="11" spans="1:9" s="167" customFormat="1" ht="18" customHeight="1" x14ac:dyDescent="0.35">
      <c r="A11" s="161">
        <v>2</v>
      </c>
      <c r="B11" s="162" t="s">
        <v>40</v>
      </c>
      <c r="C11" s="163" t="s">
        <v>0</v>
      </c>
      <c r="D11" s="168">
        <v>3649</v>
      </c>
      <c r="E11" s="165" t="s">
        <v>8</v>
      </c>
      <c r="F11" s="166" t="s">
        <v>8</v>
      </c>
    </row>
    <row r="12" spans="1:9" s="53" customFormat="1" ht="15.75" thickBot="1" x14ac:dyDescent="0.4">
      <c r="A12" s="43"/>
      <c r="B12" s="31"/>
      <c r="C12" s="30"/>
      <c r="D12" s="138"/>
      <c r="E12" s="75"/>
      <c r="F12" s="76"/>
    </row>
    <row r="13" spans="1:9" s="53" customFormat="1" ht="19.5" customHeight="1" x14ac:dyDescent="0.35">
      <c r="A13" s="130"/>
      <c r="B13" s="125"/>
      <c r="C13" s="131"/>
      <c r="D13" s="131"/>
      <c r="E13" s="80" t="s">
        <v>7</v>
      </c>
      <c r="F13" s="68" t="s">
        <v>8</v>
      </c>
    </row>
    <row r="14" spans="1:9" s="53" customFormat="1" ht="18" customHeight="1" x14ac:dyDescent="0.2">
      <c r="A14" s="81" t="s">
        <v>27</v>
      </c>
      <c r="B14" s="132"/>
      <c r="C14" s="133"/>
      <c r="D14" s="133"/>
      <c r="E14" s="54"/>
      <c r="F14" s="51"/>
    </row>
    <row r="15" spans="1:9" ht="10.9" customHeight="1" x14ac:dyDescent="0.2">
      <c r="A15" s="82"/>
    </row>
    <row r="16" spans="1:9" ht="18.75" customHeight="1" x14ac:dyDescent="0.2">
      <c r="A16" s="82" t="s">
        <v>30</v>
      </c>
      <c r="B16" s="176" t="s">
        <v>17</v>
      </c>
      <c r="C16" s="176"/>
      <c r="D16" s="176"/>
      <c r="E16" s="176"/>
      <c r="F16" s="176"/>
    </row>
    <row r="17" spans="1:6" ht="36.75" customHeight="1" x14ac:dyDescent="0.2">
      <c r="A17" s="82"/>
      <c r="B17" s="176"/>
      <c r="C17" s="176"/>
      <c r="D17" s="176"/>
      <c r="E17" s="176"/>
      <c r="F17" s="176"/>
    </row>
    <row r="18" spans="1:6" ht="6" customHeight="1" x14ac:dyDescent="0.2">
      <c r="A18" s="82"/>
      <c r="B18" s="83"/>
      <c r="C18" s="83"/>
      <c r="D18" s="83"/>
      <c r="E18" s="83"/>
      <c r="F18" s="83"/>
    </row>
    <row r="19" spans="1:6" ht="78.75" customHeight="1" x14ac:dyDescent="0.2">
      <c r="A19" s="82" t="s">
        <v>30</v>
      </c>
      <c r="B19" s="176" t="s">
        <v>18</v>
      </c>
      <c r="C19" s="176"/>
      <c r="D19" s="176"/>
      <c r="E19" s="176"/>
      <c r="F19" s="176"/>
    </row>
    <row r="20" spans="1:6" ht="6" customHeight="1" x14ac:dyDescent="0.2">
      <c r="A20" s="82"/>
      <c r="B20" s="83"/>
      <c r="C20" s="83"/>
      <c r="D20" s="83"/>
      <c r="E20" s="83"/>
      <c r="F20" s="83"/>
    </row>
    <row r="21" spans="1:6" ht="32.25" customHeight="1" x14ac:dyDescent="0.2">
      <c r="A21" s="82" t="s">
        <v>30</v>
      </c>
      <c r="B21" s="176" t="s">
        <v>36</v>
      </c>
      <c r="C21" s="176"/>
      <c r="D21" s="176"/>
      <c r="E21" s="176"/>
      <c r="F21" s="176"/>
    </row>
    <row r="22" spans="1:6" ht="6" customHeight="1" x14ac:dyDescent="0.2">
      <c r="A22" s="82"/>
      <c r="B22" s="83"/>
      <c r="C22" s="83"/>
      <c r="D22" s="83"/>
      <c r="E22" s="83"/>
      <c r="F22" s="83"/>
    </row>
    <row r="23" spans="1:6" x14ac:dyDescent="0.2">
      <c r="A23" s="82" t="s">
        <v>30</v>
      </c>
      <c r="B23" s="177" t="s">
        <v>66</v>
      </c>
      <c r="C23" s="176"/>
      <c r="D23" s="176"/>
      <c r="E23" s="176"/>
      <c r="F23" s="176"/>
    </row>
    <row r="24" spans="1:6" ht="13.15" customHeight="1" x14ac:dyDescent="0.2">
      <c r="E24" s="116" t="s">
        <v>2</v>
      </c>
      <c r="F24" s="87"/>
    </row>
    <row r="25" spans="1:6" ht="13.15" customHeight="1" x14ac:dyDescent="0.2">
      <c r="E25" s="116" t="s">
        <v>3</v>
      </c>
      <c r="F25" s="88"/>
    </row>
    <row r="27" spans="1:6" ht="14.25" customHeight="1" x14ac:dyDescent="0.2"/>
  </sheetData>
  <sheetProtection sheet="1" objects="1" scenarios="1" formatCells="0" formatRows="0" insertRows="0" deleteRows="0"/>
  <mergeCells count="7">
    <mergeCell ref="B3:F3"/>
    <mergeCell ref="B19:F19"/>
    <mergeCell ref="B16:F17"/>
    <mergeCell ref="B23:F23"/>
    <mergeCell ref="B21:F21"/>
    <mergeCell ref="B5:F5"/>
    <mergeCell ref="B4:F4"/>
  </mergeCells>
  <printOptions horizontalCentered="1"/>
  <pageMargins left="0.5" right="0.5" top="0.52" bottom="0.25" header="0.5" footer="0.35"/>
  <pageSetup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J74"/>
  <sheetViews>
    <sheetView view="pageBreakPreview" zoomScaleNormal="100" zoomScaleSheetLayoutView="100" workbookViewId="0">
      <selection activeCell="B5" sqref="B5:F5"/>
    </sheetView>
  </sheetViews>
  <sheetFormatPr defaultColWidth="9.140625" defaultRowHeight="12.75" x14ac:dyDescent="0.2"/>
  <cols>
    <col min="1" max="1" width="5.7109375" style="51" customWidth="1"/>
    <col min="2" max="2" width="42.140625" style="51" bestFit="1" customWidth="1"/>
    <col min="3" max="3" width="18.28515625" style="51" bestFit="1" customWidth="1"/>
    <col min="4" max="4" width="12.140625" style="51" bestFit="1" customWidth="1"/>
    <col min="5" max="5" width="14.5703125" style="54" bestFit="1" customWidth="1"/>
    <col min="6" max="6" width="16.7109375" style="51" customWidth="1"/>
    <col min="7" max="16384" width="9.140625" style="51"/>
  </cols>
  <sheetData>
    <row r="1" spans="1:10" x14ac:dyDescent="0.2">
      <c r="E1" s="51"/>
      <c r="F1" s="89">
        <f>SUMMARY!F1</f>
        <v>46120</v>
      </c>
    </row>
    <row r="2" spans="1:10" x14ac:dyDescent="0.2">
      <c r="E2" s="52" t="s">
        <v>9</v>
      </c>
      <c r="F2" s="7" t="str">
        <f>SUMMARY!F2</f>
        <v>314-65-14</v>
      </c>
    </row>
    <row r="3" spans="1:10" ht="20.100000000000001" customHeight="1" x14ac:dyDescent="0.2">
      <c r="B3" s="175" t="s">
        <v>23</v>
      </c>
      <c r="C3" s="175"/>
      <c r="D3" s="175"/>
      <c r="E3" s="175"/>
      <c r="F3" s="175"/>
    </row>
    <row r="4" spans="1:10" ht="20.100000000000001" customHeight="1" x14ac:dyDescent="0.2">
      <c r="B4" s="178" t="str">
        <f>SUMMARY!C4</f>
        <v>NORTHLAKE OFFSITE, PHASE 1 &amp; 2</v>
      </c>
      <c r="C4" s="178"/>
      <c r="D4" s="178"/>
      <c r="E4" s="178"/>
      <c r="F4" s="178"/>
    </row>
    <row r="5" spans="1:10" ht="20.100000000000001" customHeight="1" x14ac:dyDescent="0.2">
      <c r="B5" s="175" t="s">
        <v>10</v>
      </c>
      <c r="C5" s="175"/>
      <c r="D5" s="175"/>
      <c r="E5" s="175"/>
      <c r="F5" s="175"/>
      <c r="I5" s="117"/>
      <c r="J5" s="117"/>
    </row>
    <row r="6" spans="1:10" ht="12.75" customHeight="1" thickBot="1" x14ac:dyDescent="0.25">
      <c r="A6" s="90"/>
      <c r="B6" s="90"/>
      <c r="C6" s="90"/>
      <c r="D6" s="90"/>
      <c r="E6" s="90"/>
      <c r="F6" s="91"/>
      <c r="I6" s="54"/>
    </row>
    <row r="7" spans="1:10" ht="26.25" customHeight="1" thickBot="1" x14ac:dyDescent="0.25">
      <c r="A7" s="92" t="s">
        <v>11</v>
      </c>
      <c r="B7" s="93" t="s">
        <v>12</v>
      </c>
      <c r="C7" s="94" t="s">
        <v>1</v>
      </c>
      <c r="D7" s="58" t="s">
        <v>31</v>
      </c>
      <c r="E7" s="95" t="s">
        <v>13</v>
      </c>
      <c r="F7" s="96" t="s">
        <v>14</v>
      </c>
      <c r="I7" s="54"/>
    </row>
    <row r="8" spans="1:10" ht="21" customHeight="1" thickBot="1" x14ac:dyDescent="0.3">
      <c r="A8" s="158" t="s">
        <v>90</v>
      </c>
      <c r="B8" s="124"/>
      <c r="I8" s="122"/>
    </row>
    <row r="9" spans="1:10" x14ac:dyDescent="0.2">
      <c r="A9" s="97"/>
      <c r="B9" s="118"/>
      <c r="C9" s="119"/>
      <c r="D9" s="137"/>
      <c r="E9" s="120"/>
      <c r="F9" s="121"/>
      <c r="I9" s="54"/>
    </row>
    <row r="10" spans="1:10" ht="18" customHeight="1" x14ac:dyDescent="0.35">
      <c r="A10" s="42">
        <v>1</v>
      </c>
      <c r="B10" s="28" t="s">
        <v>46</v>
      </c>
      <c r="C10" s="29" t="s">
        <v>5</v>
      </c>
      <c r="D10" s="126">
        <v>5343</v>
      </c>
      <c r="E10" s="68" t="s">
        <v>8</v>
      </c>
      <c r="F10" s="69" t="s">
        <v>8</v>
      </c>
      <c r="I10" s="54"/>
    </row>
    <row r="11" spans="1:10" ht="18" customHeight="1" x14ac:dyDescent="0.35">
      <c r="A11" s="42">
        <v>2</v>
      </c>
      <c r="B11" s="28" t="s">
        <v>47</v>
      </c>
      <c r="C11" s="29" t="s">
        <v>5</v>
      </c>
      <c r="D11" s="126">
        <v>5343</v>
      </c>
      <c r="E11" s="68" t="s">
        <v>8</v>
      </c>
      <c r="F11" s="69" t="s">
        <v>8</v>
      </c>
      <c r="I11" s="54"/>
    </row>
    <row r="12" spans="1:10" ht="18" customHeight="1" x14ac:dyDescent="0.35">
      <c r="A12" s="42">
        <v>3</v>
      </c>
      <c r="B12" s="28" t="s">
        <v>48</v>
      </c>
      <c r="C12" s="29" t="s">
        <v>5</v>
      </c>
      <c r="D12" s="126">
        <v>5343</v>
      </c>
      <c r="E12" s="68" t="s">
        <v>8</v>
      </c>
      <c r="F12" s="69" t="s">
        <v>8</v>
      </c>
      <c r="I12" s="54"/>
    </row>
    <row r="13" spans="1:10" s="192" customFormat="1" ht="18" customHeight="1" x14ac:dyDescent="0.35">
      <c r="A13" s="186">
        <v>4</v>
      </c>
      <c r="B13" s="187" t="s">
        <v>41</v>
      </c>
      <c r="C13" s="188" t="s">
        <v>5</v>
      </c>
      <c r="D13" s="189">
        <v>30</v>
      </c>
      <c r="E13" s="190" t="s">
        <v>8</v>
      </c>
      <c r="F13" s="191" t="s">
        <v>8</v>
      </c>
      <c r="I13" s="193"/>
    </row>
    <row r="14" spans="1:10" ht="18" customHeight="1" x14ac:dyDescent="0.35">
      <c r="A14" s="42">
        <v>5</v>
      </c>
      <c r="B14" s="28" t="s">
        <v>93</v>
      </c>
      <c r="C14" s="29" t="s">
        <v>5</v>
      </c>
      <c r="D14" s="49">
        <v>28</v>
      </c>
      <c r="E14" s="68" t="s">
        <v>8</v>
      </c>
      <c r="F14" s="69" t="s">
        <v>8</v>
      </c>
      <c r="I14" s="54"/>
    </row>
    <row r="15" spans="1:10" s="192" customFormat="1" ht="18" customHeight="1" x14ac:dyDescent="0.35">
      <c r="A15" s="186">
        <v>6</v>
      </c>
      <c r="B15" s="187" t="s">
        <v>82</v>
      </c>
      <c r="C15" s="188" t="s">
        <v>5</v>
      </c>
      <c r="D15" s="189">
        <v>5250</v>
      </c>
      <c r="E15" s="190" t="s">
        <v>8</v>
      </c>
      <c r="F15" s="191" t="s">
        <v>8</v>
      </c>
      <c r="I15" s="193"/>
    </row>
    <row r="16" spans="1:10" s="192" customFormat="1" ht="18" customHeight="1" x14ac:dyDescent="0.35">
      <c r="A16" s="186">
        <v>7</v>
      </c>
      <c r="B16" s="187" t="s">
        <v>92</v>
      </c>
      <c r="C16" s="188" t="s">
        <v>5</v>
      </c>
      <c r="D16" s="189">
        <v>35</v>
      </c>
      <c r="E16" s="190" t="s">
        <v>8</v>
      </c>
      <c r="F16" s="191" t="s">
        <v>8</v>
      </c>
      <c r="I16" s="193"/>
    </row>
    <row r="17" spans="1:10" ht="18" customHeight="1" x14ac:dyDescent="0.35">
      <c r="A17" s="42">
        <v>8</v>
      </c>
      <c r="B17" s="28" t="s">
        <v>42</v>
      </c>
      <c r="C17" s="29" t="s">
        <v>28</v>
      </c>
      <c r="D17" s="136">
        <v>1.1299999999999999</v>
      </c>
      <c r="E17" s="68" t="s">
        <v>8</v>
      </c>
      <c r="F17" s="69" t="s">
        <v>8</v>
      </c>
      <c r="H17" s="53"/>
      <c r="I17" s="122"/>
    </row>
    <row r="18" spans="1:10" ht="18" customHeight="1" x14ac:dyDescent="0.35">
      <c r="A18" s="42">
        <v>9</v>
      </c>
      <c r="B18" s="28" t="s">
        <v>83</v>
      </c>
      <c r="C18" s="29" t="s">
        <v>33</v>
      </c>
      <c r="D18" s="49">
        <v>2</v>
      </c>
      <c r="E18" s="68" t="s">
        <v>8</v>
      </c>
      <c r="F18" s="69" t="s">
        <v>8</v>
      </c>
      <c r="H18" s="53"/>
      <c r="I18" s="122"/>
    </row>
    <row r="19" spans="1:10" ht="18" customHeight="1" x14ac:dyDescent="0.35">
      <c r="A19" s="42">
        <v>10</v>
      </c>
      <c r="B19" s="28" t="s">
        <v>43</v>
      </c>
      <c r="C19" s="29" t="s">
        <v>33</v>
      </c>
      <c r="D19" s="49">
        <v>4</v>
      </c>
      <c r="E19" s="68" t="s">
        <v>8</v>
      </c>
      <c r="F19" s="69" t="s">
        <v>8</v>
      </c>
      <c r="H19" s="53"/>
      <c r="I19" s="122"/>
    </row>
    <row r="20" spans="1:10" ht="18" customHeight="1" x14ac:dyDescent="0.35">
      <c r="A20" s="42">
        <v>11</v>
      </c>
      <c r="B20" s="28" t="s">
        <v>44</v>
      </c>
      <c r="C20" s="29" t="s">
        <v>33</v>
      </c>
      <c r="D20" s="49">
        <v>1</v>
      </c>
      <c r="E20" s="68" t="s">
        <v>8</v>
      </c>
      <c r="F20" s="69" t="s">
        <v>8</v>
      </c>
      <c r="H20" s="53"/>
      <c r="I20" s="122"/>
    </row>
    <row r="21" spans="1:10" ht="18" customHeight="1" x14ac:dyDescent="0.35">
      <c r="A21" s="42">
        <v>12</v>
      </c>
      <c r="B21" s="28" t="s">
        <v>85</v>
      </c>
      <c r="C21" s="29" t="s">
        <v>33</v>
      </c>
      <c r="D21" s="49">
        <v>4</v>
      </c>
      <c r="E21" s="68" t="s">
        <v>8</v>
      </c>
      <c r="F21" s="69" t="s">
        <v>8</v>
      </c>
      <c r="I21" s="122"/>
      <c r="J21" s="53"/>
    </row>
    <row r="22" spans="1:10" ht="18" customHeight="1" x14ac:dyDescent="0.35">
      <c r="A22" s="42">
        <v>13</v>
      </c>
      <c r="B22" s="28" t="s">
        <v>86</v>
      </c>
      <c r="C22" s="29" t="s">
        <v>0</v>
      </c>
      <c r="D22" s="49">
        <v>120</v>
      </c>
      <c r="E22" s="68" t="s">
        <v>8</v>
      </c>
      <c r="F22" s="69" t="s">
        <v>8</v>
      </c>
      <c r="I22" s="122"/>
      <c r="J22" s="53"/>
    </row>
    <row r="23" spans="1:10" ht="18" customHeight="1" x14ac:dyDescent="0.35">
      <c r="A23" s="42">
        <v>14</v>
      </c>
      <c r="B23" s="28" t="s">
        <v>87</v>
      </c>
      <c r="C23" s="29" t="s">
        <v>0</v>
      </c>
      <c r="D23" s="49">
        <v>236</v>
      </c>
      <c r="E23" s="68" t="s">
        <v>8</v>
      </c>
      <c r="F23" s="69" t="s">
        <v>8</v>
      </c>
      <c r="I23" s="122"/>
      <c r="J23" s="53"/>
    </row>
    <row r="24" spans="1:10" ht="18" customHeight="1" x14ac:dyDescent="0.35">
      <c r="A24" s="42">
        <v>15</v>
      </c>
      <c r="B24" s="28" t="s">
        <v>88</v>
      </c>
      <c r="C24" s="29" t="s">
        <v>5</v>
      </c>
      <c r="D24" s="49">
        <v>4023</v>
      </c>
      <c r="E24" s="68" t="s">
        <v>8</v>
      </c>
      <c r="F24" s="69" t="s">
        <v>8</v>
      </c>
      <c r="I24" s="122"/>
      <c r="J24" s="53"/>
    </row>
    <row r="25" spans="1:10" ht="18" customHeight="1" x14ac:dyDescent="0.35">
      <c r="A25" s="42">
        <v>16</v>
      </c>
      <c r="B25" s="28" t="s">
        <v>89</v>
      </c>
      <c r="C25" s="29" t="s">
        <v>5</v>
      </c>
      <c r="D25" s="49">
        <v>23</v>
      </c>
      <c r="E25" s="68" t="s">
        <v>8</v>
      </c>
      <c r="F25" s="69" t="s">
        <v>8</v>
      </c>
      <c r="I25" s="122"/>
      <c r="J25" s="53"/>
    </row>
    <row r="26" spans="1:10" ht="18" customHeight="1" x14ac:dyDescent="0.35">
      <c r="A26" s="42">
        <v>17</v>
      </c>
      <c r="B26" s="28" t="s">
        <v>45</v>
      </c>
      <c r="C26" s="29" t="s">
        <v>33</v>
      </c>
      <c r="D26" s="49">
        <v>7</v>
      </c>
      <c r="E26" s="68" t="s">
        <v>8</v>
      </c>
      <c r="F26" s="69" t="s">
        <v>8</v>
      </c>
      <c r="I26" s="122"/>
      <c r="J26" s="53"/>
    </row>
    <row r="27" spans="1:10" s="192" customFormat="1" ht="18" customHeight="1" x14ac:dyDescent="0.35">
      <c r="A27" s="186">
        <v>18</v>
      </c>
      <c r="B27" s="187" t="s">
        <v>84</v>
      </c>
      <c r="C27" s="188" t="s">
        <v>5</v>
      </c>
      <c r="D27" s="189">
        <v>215</v>
      </c>
      <c r="E27" s="190" t="s">
        <v>8</v>
      </c>
      <c r="F27" s="191" t="s">
        <v>8</v>
      </c>
      <c r="I27" s="193"/>
    </row>
    <row r="28" spans="1:10" ht="18" customHeight="1" x14ac:dyDescent="0.35">
      <c r="A28" s="42">
        <v>19</v>
      </c>
      <c r="B28" s="28" t="s">
        <v>49</v>
      </c>
      <c r="C28" s="29" t="s">
        <v>33</v>
      </c>
      <c r="D28" s="49">
        <v>2</v>
      </c>
      <c r="E28" s="68" t="s">
        <v>8</v>
      </c>
      <c r="F28" s="69" t="s">
        <v>8</v>
      </c>
      <c r="I28" s="54"/>
    </row>
    <row r="29" spans="1:10" ht="18" customHeight="1" x14ac:dyDescent="0.35">
      <c r="A29" s="42">
        <v>20</v>
      </c>
      <c r="B29" s="28" t="s">
        <v>94</v>
      </c>
      <c r="C29" s="29" t="s">
        <v>4</v>
      </c>
      <c r="D29" s="49">
        <v>1</v>
      </c>
      <c r="E29" s="68" t="s">
        <v>8</v>
      </c>
      <c r="F29" s="69" t="s">
        <v>8</v>
      </c>
      <c r="I29" s="54"/>
    </row>
    <row r="30" spans="1:10" s="192" customFormat="1" ht="18" customHeight="1" x14ac:dyDescent="0.35">
      <c r="A30" s="186">
        <v>21</v>
      </c>
      <c r="B30" s="187" t="s">
        <v>95</v>
      </c>
      <c r="C30" s="188" t="s">
        <v>0</v>
      </c>
      <c r="D30" s="189">
        <v>1944</v>
      </c>
      <c r="E30" s="190" t="s">
        <v>8</v>
      </c>
      <c r="F30" s="191" t="s">
        <v>8</v>
      </c>
      <c r="I30" s="193"/>
    </row>
    <row r="31" spans="1:10" ht="18" customHeight="1" x14ac:dyDescent="0.35">
      <c r="A31" s="42"/>
      <c r="B31" s="28"/>
      <c r="C31" s="29"/>
      <c r="D31" s="49"/>
      <c r="E31" s="68"/>
      <c r="F31" s="69"/>
      <c r="I31" s="54"/>
    </row>
    <row r="32" spans="1:10" ht="21" customHeight="1" x14ac:dyDescent="0.25">
      <c r="A32" s="159" t="s">
        <v>91</v>
      </c>
      <c r="B32" s="124"/>
      <c r="F32" s="160"/>
      <c r="I32" s="122"/>
    </row>
    <row r="33" spans="1:10" ht="18" customHeight="1" x14ac:dyDescent="0.35">
      <c r="A33" s="42">
        <v>22</v>
      </c>
      <c r="B33" s="28" t="s">
        <v>46</v>
      </c>
      <c r="C33" s="29" t="s">
        <v>5</v>
      </c>
      <c r="D33" s="49">
        <v>7401</v>
      </c>
      <c r="E33" s="68" t="s">
        <v>8</v>
      </c>
      <c r="F33" s="69" t="s">
        <v>8</v>
      </c>
      <c r="I33" s="54"/>
    </row>
    <row r="34" spans="1:10" ht="18" customHeight="1" x14ac:dyDescent="0.35">
      <c r="A34" s="42">
        <v>23</v>
      </c>
      <c r="B34" s="28" t="s">
        <v>47</v>
      </c>
      <c r="C34" s="29" t="s">
        <v>5</v>
      </c>
      <c r="D34" s="49">
        <v>7494</v>
      </c>
      <c r="E34" s="68" t="s">
        <v>8</v>
      </c>
      <c r="F34" s="69" t="s">
        <v>8</v>
      </c>
      <c r="I34" s="54"/>
    </row>
    <row r="35" spans="1:10" ht="18" customHeight="1" x14ac:dyDescent="0.35">
      <c r="A35" s="42">
        <v>24</v>
      </c>
      <c r="B35" s="28" t="s">
        <v>48</v>
      </c>
      <c r="C35" s="29" t="s">
        <v>5</v>
      </c>
      <c r="D35" s="49">
        <v>7494</v>
      </c>
      <c r="E35" s="68" t="s">
        <v>8</v>
      </c>
      <c r="F35" s="69" t="s">
        <v>8</v>
      </c>
      <c r="I35" s="54"/>
    </row>
    <row r="36" spans="1:10" s="192" customFormat="1" ht="18" customHeight="1" x14ac:dyDescent="0.35">
      <c r="A36" s="186">
        <v>25</v>
      </c>
      <c r="B36" s="187" t="s">
        <v>92</v>
      </c>
      <c r="C36" s="188" t="s">
        <v>5</v>
      </c>
      <c r="D36" s="189">
        <v>7494</v>
      </c>
      <c r="E36" s="190" t="s">
        <v>8</v>
      </c>
      <c r="F36" s="191" t="s">
        <v>8</v>
      </c>
      <c r="I36" s="193"/>
    </row>
    <row r="37" spans="1:10" ht="18" customHeight="1" x14ac:dyDescent="0.35">
      <c r="A37" s="42">
        <v>26</v>
      </c>
      <c r="B37" s="28" t="s">
        <v>42</v>
      </c>
      <c r="C37" s="29" t="s">
        <v>28</v>
      </c>
      <c r="D37" s="136">
        <v>1.56</v>
      </c>
      <c r="E37" s="68" t="s">
        <v>8</v>
      </c>
      <c r="F37" s="69" t="s">
        <v>8</v>
      </c>
      <c r="H37" s="53"/>
      <c r="I37" s="122"/>
    </row>
    <row r="38" spans="1:10" ht="18" customHeight="1" x14ac:dyDescent="0.35">
      <c r="A38" s="42">
        <v>27</v>
      </c>
      <c r="B38" s="28" t="s">
        <v>83</v>
      </c>
      <c r="C38" s="29" t="s">
        <v>33</v>
      </c>
      <c r="D38" s="49">
        <v>1</v>
      </c>
      <c r="E38" s="68" t="s">
        <v>8</v>
      </c>
      <c r="F38" s="69" t="s">
        <v>8</v>
      </c>
      <c r="H38" s="53"/>
      <c r="I38" s="122"/>
    </row>
    <row r="39" spans="1:10" ht="18" customHeight="1" x14ac:dyDescent="0.35">
      <c r="A39" s="42">
        <v>28</v>
      </c>
      <c r="B39" s="28" t="s">
        <v>85</v>
      </c>
      <c r="C39" s="29" t="s">
        <v>33</v>
      </c>
      <c r="D39" s="49">
        <v>2</v>
      </c>
      <c r="E39" s="68" t="s">
        <v>8</v>
      </c>
      <c r="F39" s="69" t="s">
        <v>8</v>
      </c>
      <c r="I39" s="122"/>
      <c r="J39" s="53"/>
    </row>
    <row r="40" spans="1:10" ht="18" customHeight="1" x14ac:dyDescent="0.35">
      <c r="A40" s="42">
        <v>29</v>
      </c>
      <c r="B40" s="28" t="s">
        <v>86</v>
      </c>
      <c r="C40" s="29" t="s">
        <v>0</v>
      </c>
      <c r="D40" s="49">
        <v>190</v>
      </c>
      <c r="E40" s="68" t="s">
        <v>8</v>
      </c>
      <c r="F40" s="69" t="s">
        <v>8</v>
      </c>
      <c r="I40" s="122"/>
      <c r="J40" s="53"/>
    </row>
    <row r="41" spans="1:10" ht="18" customHeight="1" x14ac:dyDescent="0.35">
      <c r="A41" s="42">
        <v>30</v>
      </c>
      <c r="B41" s="28" t="s">
        <v>87</v>
      </c>
      <c r="C41" s="29" t="s">
        <v>0</v>
      </c>
      <c r="D41" s="49">
        <v>221</v>
      </c>
      <c r="E41" s="68" t="s">
        <v>8</v>
      </c>
      <c r="F41" s="69" t="s">
        <v>8</v>
      </c>
      <c r="I41" s="122"/>
      <c r="J41" s="53"/>
    </row>
    <row r="42" spans="1:10" ht="18" customHeight="1" x14ac:dyDescent="0.35">
      <c r="A42" s="42">
        <v>31</v>
      </c>
      <c r="B42" s="28" t="s">
        <v>88</v>
      </c>
      <c r="C42" s="29" t="s">
        <v>5</v>
      </c>
      <c r="D42" s="49">
        <v>7503</v>
      </c>
      <c r="E42" s="68" t="s">
        <v>8</v>
      </c>
      <c r="F42" s="69" t="s">
        <v>8</v>
      </c>
      <c r="I42" s="122"/>
      <c r="J42" s="53"/>
    </row>
    <row r="43" spans="1:10" ht="18" customHeight="1" x14ac:dyDescent="0.35">
      <c r="A43" s="42">
        <v>32</v>
      </c>
      <c r="B43" s="28" t="s">
        <v>45</v>
      </c>
      <c r="C43" s="29" t="s">
        <v>33</v>
      </c>
      <c r="D43" s="49">
        <v>15</v>
      </c>
      <c r="E43" s="68" t="s">
        <v>8</v>
      </c>
      <c r="F43" s="69" t="s">
        <v>8</v>
      </c>
      <c r="I43" s="122"/>
      <c r="J43" s="53"/>
    </row>
    <row r="44" spans="1:10" ht="18" customHeight="1" x14ac:dyDescent="0.35">
      <c r="A44" s="42">
        <v>33</v>
      </c>
      <c r="B44" s="28" t="s">
        <v>96</v>
      </c>
      <c r="C44" s="29" t="s">
        <v>5</v>
      </c>
      <c r="D44" s="49">
        <v>93</v>
      </c>
      <c r="E44" s="68" t="s">
        <v>8</v>
      </c>
      <c r="F44" s="69" t="s">
        <v>8</v>
      </c>
      <c r="I44" s="54"/>
    </row>
    <row r="45" spans="1:10" ht="18" customHeight="1" x14ac:dyDescent="0.35">
      <c r="A45" s="42">
        <v>34</v>
      </c>
      <c r="B45" s="28" t="s">
        <v>98</v>
      </c>
      <c r="C45" s="29" t="s">
        <v>33</v>
      </c>
      <c r="D45" s="49">
        <v>21</v>
      </c>
      <c r="E45" s="68" t="s">
        <v>8</v>
      </c>
      <c r="F45" s="69" t="s">
        <v>8</v>
      </c>
      <c r="I45" s="54"/>
    </row>
    <row r="46" spans="1:10" ht="18" customHeight="1" x14ac:dyDescent="0.35">
      <c r="A46" s="42">
        <v>35</v>
      </c>
      <c r="B46" s="28" t="s">
        <v>99</v>
      </c>
      <c r="C46" s="29" t="s">
        <v>33</v>
      </c>
      <c r="D46" s="49">
        <v>2</v>
      </c>
      <c r="E46" s="68" t="s">
        <v>8</v>
      </c>
      <c r="F46" s="69" t="s">
        <v>8</v>
      </c>
      <c r="I46" s="54"/>
    </row>
    <row r="47" spans="1:10" ht="18" customHeight="1" x14ac:dyDescent="0.35">
      <c r="A47" s="42">
        <v>36</v>
      </c>
      <c r="B47" s="28" t="s">
        <v>100</v>
      </c>
      <c r="C47" s="29" t="s">
        <v>33</v>
      </c>
      <c r="D47" s="49">
        <v>1</v>
      </c>
      <c r="E47" s="68" t="s">
        <v>8</v>
      </c>
      <c r="F47" s="69" t="s">
        <v>8</v>
      </c>
      <c r="I47" s="54"/>
    </row>
    <row r="48" spans="1:10" ht="18" customHeight="1" x14ac:dyDescent="0.35">
      <c r="A48" s="42">
        <v>37</v>
      </c>
      <c r="B48" s="28" t="s">
        <v>49</v>
      </c>
      <c r="C48" s="29" t="s">
        <v>33</v>
      </c>
      <c r="D48" s="49">
        <v>1</v>
      </c>
      <c r="E48" s="68" t="s">
        <v>8</v>
      </c>
      <c r="F48" s="69" t="s">
        <v>8</v>
      </c>
      <c r="I48" s="54"/>
    </row>
    <row r="49" spans="1:9" ht="18" customHeight="1" x14ac:dyDescent="0.35">
      <c r="A49" s="42">
        <v>38</v>
      </c>
      <c r="B49" s="28" t="s">
        <v>97</v>
      </c>
      <c r="C49" s="29" t="s">
        <v>33</v>
      </c>
      <c r="D49" s="49">
        <v>1</v>
      </c>
      <c r="E49" s="68" t="s">
        <v>8</v>
      </c>
      <c r="F49" s="69" t="s">
        <v>8</v>
      </c>
      <c r="I49" s="54"/>
    </row>
    <row r="50" spans="1:9" ht="18" customHeight="1" x14ac:dyDescent="0.35">
      <c r="A50" s="42">
        <v>39</v>
      </c>
      <c r="B50" s="28" t="s">
        <v>94</v>
      </c>
      <c r="C50" s="29" t="s">
        <v>4</v>
      </c>
      <c r="D50" s="49">
        <v>1</v>
      </c>
      <c r="E50" s="68" t="s">
        <v>8</v>
      </c>
      <c r="F50" s="69" t="s">
        <v>8</v>
      </c>
      <c r="I50" s="54"/>
    </row>
    <row r="51" spans="1:9" ht="18" customHeight="1" x14ac:dyDescent="0.35">
      <c r="A51" s="42">
        <v>40</v>
      </c>
      <c r="B51" s="28" t="s">
        <v>95</v>
      </c>
      <c r="C51" s="29" t="s">
        <v>0</v>
      </c>
      <c r="D51" s="49">
        <v>2498</v>
      </c>
      <c r="E51" s="68" t="s">
        <v>8</v>
      </c>
      <c r="F51" s="69" t="s">
        <v>8</v>
      </c>
      <c r="I51" s="54"/>
    </row>
    <row r="52" spans="1:9" ht="18" customHeight="1" thickBot="1" x14ac:dyDescent="0.4">
      <c r="A52" s="43"/>
      <c r="B52" s="31"/>
      <c r="C52" s="30"/>
      <c r="D52" s="138"/>
      <c r="E52" s="75"/>
      <c r="F52" s="76"/>
      <c r="I52" s="54"/>
    </row>
    <row r="53" spans="1:9" ht="18" customHeight="1" x14ac:dyDescent="0.35">
      <c r="A53" s="116"/>
      <c r="B53" s="28"/>
      <c r="C53" s="29"/>
      <c r="D53" s="29"/>
      <c r="E53" s="123" t="s">
        <v>7</v>
      </c>
      <c r="F53" s="68" t="s">
        <v>8</v>
      </c>
      <c r="I53" s="122"/>
    </row>
    <row r="54" spans="1:9" x14ac:dyDescent="0.2">
      <c r="A54" s="81" t="s">
        <v>27</v>
      </c>
      <c r="B54" s="124"/>
      <c r="I54" s="122"/>
    </row>
    <row r="55" spans="1:9" ht="10.9" customHeight="1" x14ac:dyDescent="0.2">
      <c r="A55" s="116"/>
      <c r="B55" s="124"/>
      <c r="E55" s="125"/>
      <c r="I55" s="122"/>
    </row>
    <row r="56" spans="1:9" x14ac:dyDescent="0.2">
      <c r="A56" s="82" t="s">
        <v>30</v>
      </c>
      <c r="B56" s="179" t="s">
        <v>50</v>
      </c>
      <c r="C56" s="179"/>
      <c r="D56" s="179"/>
      <c r="E56" s="180"/>
      <c r="F56" s="115"/>
      <c r="I56" s="54"/>
    </row>
    <row r="57" spans="1:9" ht="6" customHeight="1" x14ac:dyDescent="0.2">
      <c r="A57" s="82"/>
      <c r="B57" s="112"/>
      <c r="C57" s="113"/>
      <c r="D57" s="113"/>
      <c r="E57" s="114"/>
      <c r="F57" s="115"/>
      <c r="I57" s="54"/>
    </row>
    <row r="58" spans="1:9" x14ac:dyDescent="0.2">
      <c r="A58" s="82" t="s">
        <v>30</v>
      </c>
      <c r="B58" s="179" t="s">
        <v>75</v>
      </c>
      <c r="C58" s="179"/>
      <c r="D58" s="179"/>
      <c r="E58" s="180"/>
      <c r="F58" s="115"/>
      <c r="I58" s="54"/>
    </row>
    <row r="59" spans="1:9" ht="6" customHeight="1" x14ac:dyDescent="0.2">
      <c r="A59" s="82"/>
      <c r="B59" s="112"/>
      <c r="C59" s="113"/>
      <c r="D59" s="113"/>
      <c r="E59" s="114"/>
      <c r="F59" s="115"/>
      <c r="I59" s="54"/>
    </row>
    <row r="60" spans="1:9" x14ac:dyDescent="0.2">
      <c r="A60" s="82" t="s">
        <v>30</v>
      </c>
      <c r="B60" s="179" t="s">
        <v>51</v>
      </c>
      <c r="C60" s="179"/>
      <c r="D60" s="179"/>
      <c r="E60" s="180"/>
      <c r="F60" s="115"/>
      <c r="I60" s="54"/>
    </row>
    <row r="61" spans="1:9" ht="6" customHeight="1" x14ac:dyDescent="0.2">
      <c r="A61" s="82"/>
      <c r="B61" s="112"/>
      <c r="C61" s="113"/>
      <c r="D61" s="113"/>
      <c r="E61" s="114"/>
      <c r="F61" s="115"/>
      <c r="I61" s="54"/>
    </row>
    <row r="62" spans="1:9" x14ac:dyDescent="0.2">
      <c r="A62" s="82" t="s">
        <v>30</v>
      </c>
      <c r="B62" s="179" t="s">
        <v>67</v>
      </c>
      <c r="C62" s="179"/>
      <c r="D62" s="179"/>
      <c r="E62" s="180"/>
      <c r="F62" s="115"/>
      <c r="I62" s="54"/>
    </row>
    <row r="63" spans="1:9" ht="6" customHeight="1" x14ac:dyDescent="0.2">
      <c r="A63" s="82"/>
      <c r="B63" s="112"/>
      <c r="C63" s="113"/>
      <c r="D63" s="113"/>
      <c r="E63" s="114"/>
      <c r="F63" s="115"/>
      <c r="I63" s="54"/>
    </row>
    <row r="64" spans="1:9" x14ac:dyDescent="0.2">
      <c r="A64" s="82" t="s">
        <v>30</v>
      </c>
      <c r="B64" s="179" t="s">
        <v>68</v>
      </c>
      <c r="C64" s="179"/>
      <c r="D64" s="179"/>
      <c r="E64" s="180"/>
      <c r="F64" s="115"/>
      <c r="I64" s="54"/>
    </row>
    <row r="65" spans="1:9" ht="6" customHeight="1" x14ac:dyDescent="0.2">
      <c r="A65" s="82"/>
      <c r="B65" s="112"/>
      <c r="C65" s="113"/>
      <c r="D65" s="113"/>
      <c r="E65" s="114"/>
      <c r="F65" s="115"/>
      <c r="I65" s="54"/>
    </row>
    <row r="66" spans="1:9" x14ac:dyDescent="0.2">
      <c r="A66" s="82" t="s">
        <v>30</v>
      </c>
      <c r="B66" s="179" t="s">
        <v>34</v>
      </c>
      <c r="C66" s="179"/>
      <c r="D66" s="179"/>
      <c r="E66" s="180"/>
      <c r="F66" s="115"/>
      <c r="I66" s="54"/>
    </row>
    <row r="67" spans="1:9" ht="6" customHeight="1" x14ac:dyDescent="0.2">
      <c r="A67" s="82"/>
      <c r="B67" s="112"/>
      <c r="C67" s="113"/>
      <c r="D67" s="113"/>
      <c r="E67" s="114"/>
      <c r="F67" s="115"/>
      <c r="I67" s="54"/>
    </row>
    <row r="68" spans="1:9" ht="39.6" customHeight="1" x14ac:dyDescent="0.2">
      <c r="A68" s="82" t="s">
        <v>30</v>
      </c>
      <c r="B68" s="181" t="s">
        <v>76</v>
      </c>
      <c r="C68" s="181"/>
      <c r="D68" s="181"/>
      <c r="E68" s="181"/>
      <c r="F68" s="181"/>
      <c r="I68" s="54"/>
    </row>
    <row r="69" spans="1:9" ht="6" customHeight="1" x14ac:dyDescent="0.2">
      <c r="A69" s="82"/>
      <c r="B69" s="112"/>
      <c r="C69" s="113"/>
      <c r="D69" s="113"/>
      <c r="E69" s="114"/>
      <c r="F69" s="115"/>
      <c r="I69" s="54"/>
    </row>
    <row r="70" spans="1:9" ht="48.75" customHeight="1" x14ac:dyDescent="0.2">
      <c r="A70" s="82" t="s">
        <v>30</v>
      </c>
      <c r="B70" s="179" t="s">
        <v>17</v>
      </c>
      <c r="C70" s="179"/>
      <c r="D70" s="179"/>
      <c r="E70" s="179"/>
      <c r="F70" s="179"/>
      <c r="I70" s="54"/>
    </row>
    <row r="71" spans="1:9" ht="6" customHeight="1" x14ac:dyDescent="0.2">
      <c r="A71" s="82"/>
      <c r="B71" s="176"/>
      <c r="C71" s="176"/>
      <c r="D71" s="176"/>
      <c r="E71" s="176"/>
      <c r="F71" s="84"/>
      <c r="I71" s="54"/>
    </row>
    <row r="72" spans="1:9" ht="72.75" customHeight="1" x14ac:dyDescent="0.2">
      <c r="A72" s="82" t="s">
        <v>30</v>
      </c>
      <c r="B72" s="179" t="s">
        <v>18</v>
      </c>
      <c r="C72" s="179"/>
      <c r="D72" s="179"/>
      <c r="E72" s="179"/>
      <c r="F72" s="179"/>
      <c r="I72" s="54"/>
    </row>
    <row r="73" spans="1:9" ht="13.15" customHeight="1" x14ac:dyDescent="0.2">
      <c r="E73" s="116" t="s">
        <v>2</v>
      </c>
      <c r="F73" s="87"/>
      <c r="I73" s="54"/>
    </row>
    <row r="74" spans="1:9" ht="13.15" customHeight="1" x14ac:dyDescent="0.2">
      <c r="E74" s="116" t="s">
        <v>3</v>
      </c>
      <c r="F74" s="88"/>
    </row>
  </sheetData>
  <sheetProtection formatCells="0" formatRows="0" insertRows="0" deleteRows="0"/>
  <mergeCells count="13">
    <mergeCell ref="B66:E66"/>
    <mergeCell ref="B72:F72"/>
    <mergeCell ref="B3:F3"/>
    <mergeCell ref="B71:E71"/>
    <mergeCell ref="B5:F5"/>
    <mergeCell ref="B4:F4"/>
    <mergeCell ref="B56:E56"/>
    <mergeCell ref="B68:F68"/>
    <mergeCell ref="B70:F70"/>
    <mergeCell ref="B58:E58"/>
    <mergeCell ref="B60:E60"/>
    <mergeCell ref="B64:E64"/>
    <mergeCell ref="B62:E62"/>
  </mergeCells>
  <printOptions horizontalCentered="1"/>
  <pageMargins left="0.5" right="0.5" top="0.52" bottom="0.25" header="0.5" footer="0.35"/>
  <pageSetup scale="5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I30"/>
  <sheetViews>
    <sheetView view="pageBreakPreview" zoomScaleNormal="100" zoomScaleSheetLayoutView="100" workbookViewId="0">
      <selection activeCell="B5" sqref="B5:F5"/>
    </sheetView>
  </sheetViews>
  <sheetFormatPr defaultColWidth="9.140625" defaultRowHeight="12.75" x14ac:dyDescent="0.2"/>
  <cols>
    <col min="1" max="1" width="5.7109375" style="51" customWidth="1"/>
    <col min="2" max="2" width="38.85546875" style="51" customWidth="1"/>
    <col min="3" max="3" width="18.28515625" style="51" customWidth="1"/>
    <col min="4" max="4" width="12.140625" style="51" bestFit="1" customWidth="1"/>
    <col min="5" max="5" width="14.5703125" style="54" bestFit="1" customWidth="1"/>
    <col min="6" max="6" width="16.7109375" style="51" customWidth="1"/>
    <col min="7" max="16384" width="9.140625" style="51"/>
  </cols>
  <sheetData>
    <row r="1" spans="1:9" x14ac:dyDescent="0.2">
      <c r="E1" s="51"/>
      <c r="F1" s="89">
        <f>SUMMARY!F1</f>
        <v>46120</v>
      </c>
    </row>
    <row r="2" spans="1:9" x14ac:dyDescent="0.2">
      <c r="E2" s="52" t="s">
        <v>9</v>
      </c>
      <c r="F2" s="7" t="str">
        <f>SUMMARY!F2</f>
        <v>314-65-14</v>
      </c>
    </row>
    <row r="3" spans="1:9" ht="20.100000000000001" customHeight="1" x14ac:dyDescent="0.2">
      <c r="B3" s="175" t="s">
        <v>23</v>
      </c>
      <c r="C3" s="175"/>
      <c r="D3" s="175"/>
      <c r="E3" s="175"/>
      <c r="F3" s="175"/>
    </row>
    <row r="4" spans="1:9" ht="20.100000000000001" customHeight="1" x14ac:dyDescent="0.2">
      <c r="B4" s="178" t="str">
        <f>SUMMARY!C4</f>
        <v>NORTHLAKE OFFSITE, PHASE 1 &amp; 2</v>
      </c>
      <c r="C4" s="178"/>
      <c r="D4" s="178"/>
      <c r="E4" s="178"/>
      <c r="F4" s="178"/>
    </row>
    <row r="5" spans="1:9" ht="20.100000000000001" customHeight="1" x14ac:dyDescent="0.2">
      <c r="B5" s="175" t="s">
        <v>22</v>
      </c>
      <c r="C5" s="175"/>
      <c r="D5" s="175"/>
      <c r="E5" s="175"/>
      <c r="F5" s="175"/>
    </row>
    <row r="6" spans="1:9" ht="12.75" customHeight="1" thickBot="1" x14ac:dyDescent="0.25">
      <c r="A6" s="90"/>
      <c r="B6" s="90"/>
      <c r="C6" s="90"/>
      <c r="D6" s="90"/>
      <c r="E6" s="90"/>
      <c r="F6" s="91"/>
    </row>
    <row r="7" spans="1:9" ht="26.25" customHeight="1" thickBot="1" x14ac:dyDescent="0.25">
      <c r="A7" s="92" t="s">
        <v>11</v>
      </c>
      <c r="B7" s="93" t="s">
        <v>12</v>
      </c>
      <c r="C7" s="94" t="s">
        <v>1</v>
      </c>
      <c r="D7" s="58" t="s">
        <v>31</v>
      </c>
      <c r="E7" s="95" t="s">
        <v>13</v>
      </c>
      <c r="F7" s="96" t="s">
        <v>14</v>
      </c>
    </row>
    <row r="8" spans="1:9" x14ac:dyDescent="0.2">
      <c r="A8" s="97"/>
      <c r="B8" s="98"/>
      <c r="C8" s="99"/>
      <c r="D8" s="135"/>
      <c r="E8" s="100"/>
      <c r="F8" s="101"/>
    </row>
    <row r="9" spans="1:9" ht="21" customHeight="1" x14ac:dyDescent="0.25">
      <c r="A9" s="159" t="s">
        <v>90</v>
      </c>
      <c r="B9" s="124"/>
      <c r="F9" s="160"/>
      <c r="I9" s="122"/>
    </row>
    <row r="10" spans="1:9" ht="18" customHeight="1" x14ac:dyDescent="0.35">
      <c r="A10" s="42">
        <v>1</v>
      </c>
      <c r="B10" s="102" t="s">
        <v>38</v>
      </c>
      <c r="C10" s="103" t="s">
        <v>6</v>
      </c>
      <c r="D10" s="67">
        <v>3</v>
      </c>
      <c r="E10" s="68" t="s">
        <v>8</v>
      </c>
      <c r="F10" s="69" t="s">
        <v>8</v>
      </c>
    </row>
    <row r="11" spans="1:9" ht="18" customHeight="1" x14ac:dyDescent="0.35">
      <c r="A11" s="42">
        <v>2</v>
      </c>
      <c r="B11" s="157" t="s">
        <v>81</v>
      </c>
      <c r="C11" s="78" t="s">
        <v>5</v>
      </c>
      <c r="D11" s="79">
        <v>573</v>
      </c>
      <c r="E11" s="68" t="s">
        <v>8</v>
      </c>
      <c r="F11" s="69" t="s">
        <v>8</v>
      </c>
    </row>
    <row r="12" spans="1:9" ht="18" customHeight="1" x14ac:dyDescent="0.35">
      <c r="A12" s="42">
        <v>3</v>
      </c>
      <c r="B12" s="104" t="s">
        <v>39</v>
      </c>
      <c r="C12" s="78" t="s">
        <v>5</v>
      </c>
      <c r="D12" s="79">
        <v>184</v>
      </c>
      <c r="E12" s="68" t="s">
        <v>8</v>
      </c>
      <c r="F12" s="69" t="s">
        <v>8</v>
      </c>
    </row>
    <row r="13" spans="1:9" ht="18" customHeight="1" x14ac:dyDescent="0.35">
      <c r="A13" s="42"/>
      <c r="B13" s="104"/>
      <c r="C13" s="78"/>
      <c r="D13" s="79"/>
      <c r="E13" s="68"/>
      <c r="F13" s="69"/>
    </row>
    <row r="14" spans="1:9" ht="21" customHeight="1" x14ac:dyDescent="0.25">
      <c r="A14" s="159" t="s">
        <v>91</v>
      </c>
      <c r="B14" s="124"/>
      <c r="F14" s="160"/>
      <c r="I14" s="122"/>
    </row>
    <row r="15" spans="1:9" ht="18" customHeight="1" x14ac:dyDescent="0.35">
      <c r="A15" s="42">
        <v>4</v>
      </c>
      <c r="B15" s="157" t="s">
        <v>81</v>
      </c>
      <c r="C15" s="78" t="s">
        <v>5</v>
      </c>
      <c r="D15" s="79">
        <v>2868</v>
      </c>
      <c r="E15" s="68" t="s">
        <v>8</v>
      </c>
      <c r="F15" s="69" t="s">
        <v>8</v>
      </c>
    </row>
    <row r="16" spans="1:9" ht="15.75" thickBot="1" x14ac:dyDescent="0.4">
      <c r="A16" s="72"/>
      <c r="B16" s="106"/>
      <c r="C16" s="107"/>
      <c r="D16" s="127"/>
      <c r="E16" s="75"/>
      <c r="F16" s="76"/>
    </row>
    <row r="17" spans="1:6" ht="19.5" customHeight="1" x14ac:dyDescent="0.35">
      <c r="A17" s="77"/>
      <c r="B17" s="108"/>
      <c r="C17" s="104"/>
      <c r="D17" s="104"/>
      <c r="E17" s="109" t="s">
        <v>7</v>
      </c>
      <c r="F17" s="110" t="s">
        <v>8</v>
      </c>
    </row>
    <row r="18" spans="1:6" ht="12.75" customHeight="1" x14ac:dyDescent="0.2">
      <c r="A18" s="81" t="s">
        <v>27</v>
      </c>
      <c r="B18" s="108"/>
      <c r="C18" s="104"/>
      <c r="D18" s="104"/>
      <c r="E18" s="105"/>
      <c r="F18" s="111"/>
    </row>
    <row r="19" spans="1:6" ht="10.9" customHeight="1" x14ac:dyDescent="0.2">
      <c r="A19" s="77"/>
      <c r="B19" s="108"/>
      <c r="C19" s="104"/>
      <c r="D19" s="104"/>
      <c r="E19" s="105"/>
      <c r="F19" s="111"/>
    </row>
    <row r="20" spans="1:6" ht="50.25" customHeight="1" x14ac:dyDescent="0.2">
      <c r="A20" s="141" t="s">
        <v>30</v>
      </c>
      <c r="B20" s="183" t="s">
        <v>17</v>
      </c>
      <c r="C20" s="183"/>
      <c r="D20" s="183"/>
      <c r="E20" s="183"/>
      <c r="F20" s="183"/>
    </row>
    <row r="21" spans="1:6" ht="6" customHeight="1" x14ac:dyDescent="0.2">
      <c r="A21" s="141"/>
      <c r="B21" s="142"/>
      <c r="C21" s="143"/>
      <c r="D21" s="143"/>
      <c r="E21" s="114"/>
      <c r="F21" s="144"/>
    </row>
    <row r="22" spans="1:6" ht="57" customHeight="1" x14ac:dyDescent="0.2">
      <c r="A22" s="141" t="s">
        <v>30</v>
      </c>
      <c r="B22" s="183" t="s">
        <v>18</v>
      </c>
      <c r="C22" s="183"/>
      <c r="D22" s="183"/>
      <c r="E22" s="183"/>
      <c r="F22" s="183"/>
    </row>
    <row r="23" spans="1:6" ht="6" customHeight="1" x14ac:dyDescent="0.2">
      <c r="A23" s="141"/>
      <c r="B23" s="140"/>
      <c r="C23" s="140"/>
      <c r="D23" s="140"/>
      <c r="E23" s="140"/>
      <c r="F23" s="140"/>
    </row>
    <row r="24" spans="1:6" x14ac:dyDescent="0.2">
      <c r="A24" s="141" t="s">
        <v>30</v>
      </c>
      <c r="B24" s="182" t="s">
        <v>65</v>
      </c>
      <c r="C24" s="182"/>
      <c r="D24" s="182"/>
      <c r="E24" s="182"/>
      <c r="F24" s="182"/>
    </row>
    <row r="25" spans="1:6" ht="6" customHeight="1" x14ac:dyDescent="0.2">
      <c r="A25" s="141"/>
      <c r="B25" s="140"/>
      <c r="C25" s="140"/>
      <c r="D25" s="140"/>
      <c r="E25" s="140"/>
      <c r="F25" s="140"/>
    </row>
    <row r="26" spans="1:6" ht="318.75" customHeight="1" x14ac:dyDescent="0.2">
      <c r="A26" s="141" t="s">
        <v>30</v>
      </c>
      <c r="B26" s="182" t="s">
        <v>72</v>
      </c>
      <c r="C26" s="182"/>
      <c r="D26" s="182"/>
      <c r="E26" s="182"/>
      <c r="F26" s="182"/>
    </row>
    <row r="27" spans="1:6" x14ac:dyDescent="0.2">
      <c r="E27" s="116" t="s">
        <v>2</v>
      </c>
      <c r="F27" s="87"/>
    </row>
    <row r="28" spans="1:6" x14ac:dyDescent="0.2">
      <c r="E28" s="116" t="s">
        <v>3</v>
      </c>
      <c r="F28" s="88"/>
    </row>
    <row r="29" spans="1:6" x14ac:dyDescent="0.2">
      <c r="E29" s="116"/>
    </row>
    <row r="30" spans="1:6" x14ac:dyDescent="0.2">
      <c r="E30" s="116"/>
    </row>
  </sheetData>
  <sheetProtection sheet="1" objects="1" scenarios="1" formatCells="0" formatRows="0" insertRows="0" deleteRows="0"/>
  <mergeCells count="7">
    <mergeCell ref="B26:F26"/>
    <mergeCell ref="B24:F24"/>
    <mergeCell ref="B3:F3"/>
    <mergeCell ref="B4:F4"/>
    <mergeCell ref="B5:F5"/>
    <mergeCell ref="B20:F20"/>
    <mergeCell ref="B22:F22"/>
  </mergeCells>
  <printOptions horizontalCentered="1"/>
  <pageMargins left="0.5" right="0.5" top="0.52" bottom="0.25" header="0.5" footer="0.35"/>
  <pageSetup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I23"/>
  <sheetViews>
    <sheetView tabSelected="1" view="pageBreakPreview" zoomScaleNormal="100" zoomScaleSheetLayoutView="100" workbookViewId="0">
      <selection activeCell="B5" sqref="B5:F5"/>
    </sheetView>
  </sheetViews>
  <sheetFormatPr defaultColWidth="9.140625" defaultRowHeight="12.75" x14ac:dyDescent="0.2"/>
  <cols>
    <col min="1" max="1" width="5.7109375" style="51" customWidth="1"/>
    <col min="2" max="2" width="33.7109375" style="51" customWidth="1"/>
    <col min="3" max="3" width="18.28515625" style="51" bestFit="1" customWidth="1"/>
    <col min="4" max="4" width="12.140625" style="51" bestFit="1" customWidth="1"/>
    <col min="5" max="5" width="14.5703125" style="54" bestFit="1" customWidth="1"/>
    <col min="6" max="6" width="16.7109375" style="51" customWidth="1"/>
    <col min="7" max="16384" width="9.140625" style="51"/>
  </cols>
  <sheetData>
    <row r="1" spans="1:9" x14ac:dyDescent="0.2">
      <c r="E1" s="51"/>
      <c r="F1" s="89">
        <f>SUMMARY!F1</f>
        <v>46120</v>
      </c>
    </row>
    <row r="2" spans="1:9" x14ac:dyDescent="0.2">
      <c r="E2" s="52" t="s">
        <v>9</v>
      </c>
      <c r="F2" s="7" t="str">
        <f>SUMMARY!F2</f>
        <v>314-65-14</v>
      </c>
    </row>
    <row r="3" spans="1:9" ht="20.100000000000001" customHeight="1" x14ac:dyDescent="0.2">
      <c r="B3" s="175" t="s">
        <v>23</v>
      </c>
      <c r="C3" s="175"/>
      <c r="D3" s="175"/>
      <c r="E3" s="175"/>
      <c r="F3" s="175"/>
      <c r="H3" t="e">
        <f>#REF!+#REF!+STREETS!H3</f>
        <v>#REF!</v>
      </c>
      <c r="I3" t="s">
        <v>70</v>
      </c>
    </row>
    <row r="4" spans="1:9" ht="20.100000000000001" customHeight="1" x14ac:dyDescent="0.25">
      <c r="B4" s="185" t="str">
        <f>SUMMARY!C4</f>
        <v>NORTHLAKE OFFSITE, PHASE 1 &amp; 2</v>
      </c>
      <c r="C4" s="185"/>
      <c r="D4" s="185"/>
      <c r="E4" s="185"/>
      <c r="F4" s="185"/>
      <c r="H4" t="e">
        <f>#REF!+#REF!+STREETS!H4</f>
        <v>#REF!</v>
      </c>
      <c r="I4" t="s">
        <v>71</v>
      </c>
    </row>
    <row r="5" spans="1:9" ht="20.100000000000001" customHeight="1" x14ac:dyDescent="0.25">
      <c r="B5" s="184" t="s">
        <v>29</v>
      </c>
      <c r="C5" s="184"/>
      <c r="D5" s="184"/>
      <c r="E5" s="184"/>
      <c r="F5" s="184"/>
      <c r="H5" t="e">
        <f>H3-H4</f>
        <v>#REF!</v>
      </c>
      <c r="I5" t="e">
        <f>IF(H5=0,"",IF(H5&gt;0,"EXPORT","IMPORT"))</f>
        <v>#REF!</v>
      </c>
    </row>
    <row r="6" spans="1:9" ht="12.75" customHeight="1" thickBot="1" x14ac:dyDescent="0.25"/>
    <row r="7" spans="1:9" ht="26.25" customHeight="1" thickBot="1" x14ac:dyDescent="0.25">
      <c r="A7" s="55" t="s">
        <v>11</v>
      </c>
      <c r="B7" s="56" t="s">
        <v>12</v>
      </c>
      <c r="C7" s="57" t="s">
        <v>1</v>
      </c>
      <c r="D7" s="58" t="s">
        <v>31</v>
      </c>
      <c r="E7" s="59" t="s">
        <v>13</v>
      </c>
      <c r="F7" s="60" t="s">
        <v>14</v>
      </c>
    </row>
    <row r="8" spans="1:9" x14ac:dyDescent="0.2">
      <c r="A8" s="61"/>
      <c r="B8" s="62"/>
      <c r="C8" s="63"/>
      <c r="D8" s="139"/>
      <c r="E8" s="64"/>
      <c r="F8" s="65"/>
    </row>
    <row r="9" spans="1:9" ht="20.25" customHeight="1" x14ac:dyDescent="0.35">
      <c r="A9" s="42">
        <f t="shared" ref="A9" si="0">ROW()-8</f>
        <v>1</v>
      </c>
      <c r="B9" s="66" t="s">
        <v>52</v>
      </c>
      <c r="C9" s="71" t="s">
        <v>4</v>
      </c>
      <c r="D9" s="70">
        <v>1</v>
      </c>
      <c r="E9" s="68" t="s">
        <v>8</v>
      </c>
      <c r="F9" s="69" t="s">
        <v>8</v>
      </c>
    </row>
    <row r="10" spans="1:9" ht="15.75" thickBot="1" x14ac:dyDescent="0.4">
      <c r="A10" s="72"/>
      <c r="B10" s="73"/>
      <c r="C10" s="74"/>
      <c r="D10" s="134"/>
      <c r="E10" s="75"/>
      <c r="F10" s="76"/>
    </row>
    <row r="11" spans="1:9" ht="18.75" customHeight="1" x14ac:dyDescent="0.35">
      <c r="A11" s="77"/>
      <c r="B11" s="78"/>
      <c r="C11" s="78"/>
      <c r="D11" s="78"/>
      <c r="E11" s="80" t="s">
        <v>7</v>
      </c>
      <c r="F11" s="68" t="s">
        <v>8</v>
      </c>
    </row>
    <row r="12" spans="1:9" ht="15" x14ac:dyDescent="0.35">
      <c r="A12" s="81" t="s">
        <v>27</v>
      </c>
      <c r="B12" s="81"/>
      <c r="C12" s="81"/>
      <c r="D12" s="81"/>
      <c r="E12" s="80"/>
      <c r="F12" s="68"/>
    </row>
    <row r="13" spans="1:9" ht="10.9" customHeight="1" x14ac:dyDescent="0.35">
      <c r="A13" s="77"/>
      <c r="B13" s="66"/>
      <c r="C13" s="77"/>
      <c r="D13" s="77"/>
      <c r="E13" s="68"/>
      <c r="F13" s="68"/>
    </row>
    <row r="14" spans="1:9" x14ac:dyDescent="0.2">
      <c r="A14" s="82" t="s">
        <v>30</v>
      </c>
      <c r="B14" s="177" t="s">
        <v>69</v>
      </c>
      <c r="C14" s="176"/>
      <c r="D14" s="176"/>
      <c r="E14" s="176"/>
      <c r="F14" s="176"/>
    </row>
    <row r="15" spans="1:9" ht="6" customHeight="1" x14ac:dyDescent="0.2">
      <c r="B15" s="84"/>
      <c r="C15" s="84"/>
      <c r="D15" s="84"/>
      <c r="E15" s="85"/>
      <c r="F15" s="84"/>
    </row>
    <row r="16" spans="1:9" x14ac:dyDescent="0.2">
      <c r="A16" s="82" t="s">
        <v>30</v>
      </c>
      <c r="B16" s="177" t="s">
        <v>77</v>
      </c>
      <c r="C16" s="176"/>
      <c r="D16" s="176"/>
      <c r="E16" s="176"/>
      <c r="F16" s="176"/>
    </row>
    <row r="17" spans="1:6" ht="6" customHeight="1" x14ac:dyDescent="0.2">
      <c r="B17" s="84"/>
      <c r="C17" s="84"/>
      <c r="D17" s="84"/>
      <c r="E17" s="85"/>
      <c r="F17" s="84"/>
    </row>
    <row r="18" spans="1:6" ht="54" customHeight="1" x14ac:dyDescent="0.2">
      <c r="A18" s="82" t="s">
        <v>30</v>
      </c>
      <c r="B18" s="176" t="s">
        <v>21</v>
      </c>
      <c r="C18" s="176"/>
      <c r="D18" s="176"/>
      <c r="E18" s="176"/>
      <c r="F18" s="176"/>
    </row>
    <row r="19" spans="1:6" ht="6" customHeight="1" x14ac:dyDescent="0.2">
      <c r="B19" s="84"/>
      <c r="C19" s="84"/>
      <c r="D19" s="84"/>
      <c r="E19" s="85"/>
      <c r="F19" s="84"/>
    </row>
    <row r="20" spans="1:6" ht="80.25" customHeight="1" x14ac:dyDescent="0.2">
      <c r="A20" s="82" t="s">
        <v>30</v>
      </c>
      <c r="B20" s="176" t="s">
        <v>18</v>
      </c>
      <c r="C20" s="176"/>
      <c r="D20" s="176"/>
      <c r="E20" s="176"/>
      <c r="F20" s="176"/>
    </row>
    <row r="21" spans="1:6" x14ac:dyDescent="0.2">
      <c r="E21" s="86" t="s">
        <v>2</v>
      </c>
      <c r="F21" s="87"/>
    </row>
    <row r="22" spans="1:6" x14ac:dyDescent="0.2">
      <c r="E22" s="86" t="s">
        <v>3</v>
      </c>
      <c r="F22" s="88"/>
    </row>
    <row r="23" spans="1:6" x14ac:dyDescent="0.2">
      <c r="E23" s="51"/>
    </row>
  </sheetData>
  <sheetProtection formatCells="0" formatRows="0" insertRows="0" deleteRows="0"/>
  <mergeCells count="7">
    <mergeCell ref="B3:F3"/>
    <mergeCell ref="B5:F5"/>
    <mergeCell ref="B4:F4"/>
    <mergeCell ref="B18:F18"/>
    <mergeCell ref="B20:F20"/>
    <mergeCell ref="B14:F14"/>
    <mergeCell ref="B16:F16"/>
  </mergeCells>
  <printOptions horizontalCentered="1"/>
  <pageMargins left="0.5" right="0.5" top="0.52" bottom="0.25" header="0.5" footer="0.35"/>
  <pageSetup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5"/>
  <sheetViews>
    <sheetView zoomScale="115" zoomScaleNormal="115" workbookViewId="0">
      <selection activeCell="A2" sqref="A2"/>
    </sheetView>
  </sheetViews>
  <sheetFormatPr defaultColWidth="8.85546875" defaultRowHeight="15" x14ac:dyDescent="0.25"/>
  <cols>
    <col min="1" max="6" width="8.85546875" style="45"/>
    <col min="7" max="7" width="10.5703125" style="45" customWidth="1"/>
    <col min="8" max="9" width="8.85546875" style="45"/>
    <col min="10" max="10" width="10.5703125" style="45" customWidth="1"/>
    <col min="11" max="12" width="8.85546875" style="45"/>
    <col min="13" max="13" width="10.5703125" style="45" customWidth="1"/>
    <col min="14" max="16384" width="8.85546875" style="45"/>
  </cols>
  <sheetData>
    <row r="1" spans="1:13" x14ac:dyDescent="0.25">
      <c r="A1" s="44" t="s">
        <v>53</v>
      </c>
      <c r="B1" s="44"/>
      <c r="D1" s="145" t="s">
        <v>19</v>
      </c>
      <c r="E1" s="145"/>
      <c r="F1" s="145" t="s">
        <v>5</v>
      </c>
      <c r="G1" s="145" t="s">
        <v>57</v>
      </c>
      <c r="H1" s="145" t="s">
        <v>58</v>
      </c>
      <c r="I1" s="145"/>
      <c r="J1" s="148" t="s">
        <v>54</v>
      </c>
      <c r="K1" s="149" t="s">
        <v>55</v>
      </c>
      <c r="L1" s="149" t="s">
        <v>56</v>
      </c>
      <c r="M1" s="150" t="s">
        <v>73</v>
      </c>
    </row>
    <row r="2" spans="1:13" x14ac:dyDescent="0.25">
      <c r="A2" s="44">
        <f>SUM(Table2[LF])</f>
        <v>0</v>
      </c>
      <c r="B2" s="44" t="s">
        <v>5</v>
      </c>
      <c r="D2" s="46"/>
      <c r="F2" s="152">
        <f>G2*H2</f>
        <v>0</v>
      </c>
      <c r="G2" s="46"/>
      <c r="H2" s="46"/>
      <c r="J2" s="147"/>
      <c r="K2" s="46"/>
      <c r="L2" s="46"/>
      <c r="M2" s="154">
        <f>IF(K2-L2-6&gt;0,K2-L2-6,0)</f>
        <v>0</v>
      </c>
    </row>
    <row r="3" spans="1:13" x14ac:dyDescent="0.25">
      <c r="A3" s="44" t="s">
        <v>60</v>
      </c>
      <c r="B3" s="44"/>
      <c r="D3" s="46"/>
      <c r="F3" s="152">
        <f t="shared" ref="F3:F45" si="0">G3*H3</f>
        <v>0</v>
      </c>
      <c r="G3" s="46"/>
      <c r="H3" s="46"/>
      <c r="J3" s="147"/>
      <c r="K3" s="46"/>
      <c r="L3" s="46"/>
      <c r="M3" s="154">
        <f t="shared" ref="M3:M45" si="1">IF(K3-L3-6&gt;0,K3-L3-6,0)</f>
        <v>0</v>
      </c>
    </row>
    <row r="4" spans="1:13" x14ac:dyDescent="0.25">
      <c r="A4" s="44">
        <f>SUM(Table1[VF])</f>
        <v>0</v>
      </c>
      <c r="B4" s="44" t="s">
        <v>19</v>
      </c>
      <c r="D4" s="46"/>
      <c r="F4" s="152">
        <f t="shared" si="0"/>
        <v>0</v>
      </c>
      <c r="G4" s="46"/>
      <c r="H4" s="46"/>
      <c r="J4" s="147"/>
      <c r="K4" s="46"/>
      <c r="L4" s="46"/>
      <c r="M4" s="154">
        <f t="shared" si="1"/>
        <v>0</v>
      </c>
    </row>
    <row r="5" spans="1:13" x14ac:dyDescent="0.25">
      <c r="A5" s="44" t="s">
        <v>61</v>
      </c>
      <c r="B5" s="44"/>
      <c r="D5" s="46"/>
      <c r="F5" s="152">
        <f t="shared" si="0"/>
        <v>0</v>
      </c>
      <c r="G5" s="46"/>
      <c r="H5" s="46"/>
      <c r="J5" s="147"/>
      <c r="K5" s="46"/>
      <c r="L5" s="46"/>
      <c r="M5" s="154">
        <f t="shared" si="1"/>
        <v>0</v>
      </c>
    </row>
    <row r="6" spans="1:13" x14ac:dyDescent="0.25">
      <c r="A6" s="44">
        <f>COUNTIF(Table3[out],"&gt;0")</f>
        <v>0</v>
      </c>
      <c r="B6" s="44" t="s">
        <v>6</v>
      </c>
      <c r="D6" s="46"/>
      <c r="F6" s="152">
        <f t="shared" si="0"/>
        <v>0</v>
      </c>
      <c r="G6" s="46"/>
      <c r="H6" s="46"/>
      <c r="J6" s="147"/>
      <c r="K6" s="46"/>
      <c r="L6" s="46"/>
      <c r="M6" s="154">
        <f t="shared" si="1"/>
        <v>0</v>
      </c>
    </row>
    <row r="7" spans="1:13" x14ac:dyDescent="0.25">
      <c r="A7" s="44">
        <f>SUM(Table3[Xtra])</f>
        <v>0</v>
      </c>
      <c r="B7" s="44" t="s">
        <v>62</v>
      </c>
      <c r="D7" s="46"/>
      <c r="F7" s="152">
        <f t="shared" si="0"/>
        <v>0</v>
      </c>
      <c r="G7" s="46"/>
      <c r="H7" s="46"/>
      <c r="J7" s="147"/>
      <c r="K7" s="46"/>
      <c r="L7" s="46"/>
      <c r="M7" s="154">
        <f t="shared" si="1"/>
        <v>0</v>
      </c>
    </row>
    <row r="8" spans="1:13" x14ac:dyDescent="0.25">
      <c r="D8" s="46"/>
      <c r="F8" s="152">
        <f t="shared" si="0"/>
        <v>0</v>
      </c>
      <c r="G8" s="46"/>
      <c r="H8" s="46"/>
      <c r="J8" s="147"/>
      <c r="K8" s="46"/>
      <c r="L8" s="46"/>
      <c r="M8" s="154">
        <f t="shared" si="1"/>
        <v>0</v>
      </c>
    </row>
    <row r="9" spans="1:13" x14ac:dyDescent="0.25">
      <c r="A9" s="47" t="s">
        <v>59</v>
      </c>
      <c r="B9" s="48"/>
      <c r="C9" s="50">
        <f>SUM(Table2[num])</f>
        <v>0</v>
      </c>
      <c r="D9" s="46"/>
      <c r="F9" s="152">
        <f t="shared" si="0"/>
        <v>0</v>
      </c>
      <c r="G9" s="46"/>
      <c r="H9" s="46"/>
      <c r="J9" s="147"/>
      <c r="K9" s="46"/>
      <c r="L9" s="46"/>
      <c r="M9" s="154">
        <f t="shared" si="1"/>
        <v>0</v>
      </c>
    </row>
    <row r="10" spans="1:13" x14ac:dyDescent="0.25">
      <c r="A10" s="47" t="s">
        <v>63</v>
      </c>
      <c r="B10" s="48"/>
      <c r="C10" s="50">
        <f>COUNTIF(Table1[VF],"&gt;0")</f>
        <v>0</v>
      </c>
      <c r="D10" s="46"/>
      <c r="F10" s="152">
        <f t="shared" si="0"/>
        <v>0</v>
      </c>
      <c r="G10" s="46"/>
      <c r="H10" s="46"/>
      <c r="J10" s="147"/>
      <c r="K10" s="46"/>
      <c r="L10" s="46"/>
      <c r="M10" s="154">
        <f t="shared" si="1"/>
        <v>0</v>
      </c>
    </row>
    <row r="11" spans="1:13" x14ac:dyDescent="0.25">
      <c r="A11" s="47" t="s">
        <v>64</v>
      </c>
      <c r="B11" s="48"/>
      <c r="C11" s="50">
        <f>COUNTIF(Table3[out],"&gt;0")</f>
        <v>0</v>
      </c>
      <c r="D11" s="46"/>
      <c r="F11" s="152">
        <f t="shared" si="0"/>
        <v>0</v>
      </c>
      <c r="G11" s="46"/>
      <c r="H11" s="46"/>
      <c r="J11" s="147"/>
      <c r="K11" s="46"/>
      <c r="L11" s="46"/>
      <c r="M11" s="154">
        <f t="shared" si="1"/>
        <v>0</v>
      </c>
    </row>
    <row r="12" spans="1:13" x14ac:dyDescent="0.25">
      <c r="D12" s="46"/>
      <c r="F12" s="152">
        <f t="shared" si="0"/>
        <v>0</v>
      </c>
      <c r="G12" s="46"/>
      <c r="H12" s="46"/>
      <c r="J12" s="147"/>
      <c r="K12" s="46"/>
      <c r="L12" s="46"/>
      <c r="M12" s="154">
        <f t="shared" si="1"/>
        <v>0</v>
      </c>
    </row>
    <row r="13" spans="1:13" x14ac:dyDescent="0.25">
      <c r="D13" s="46"/>
      <c r="F13" s="152">
        <f t="shared" si="0"/>
        <v>0</v>
      </c>
      <c r="G13" s="46"/>
      <c r="H13" s="46"/>
      <c r="J13" s="147"/>
      <c r="K13" s="46"/>
      <c r="L13" s="46"/>
      <c r="M13" s="154">
        <f t="shared" si="1"/>
        <v>0</v>
      </c>
    </row>
    <row r="14" spans="1:13" x14ac:dyDescent="0.25">
      <c r="D14" s="46"/>
      <c r="F14" s="152">
        <f t="shared" si="0"/>
        <v>0</v>
      </c>
      <c r="G14" s="46"/>
      <c r="H14" s="46"/>
      <c r="J14" s="147"/>
      <c r="K14" s="46"/>
      <c r="L14" s="46"/>
      <c r="M14" s="154">
        <f t="shared" si="1"/>
        <v>0</v>
      </c>
    </row>
    <row r="15" spans="1:13" x14ac:dyDescent="0.25">
      <c r="D15" s="46"/>
      <c r="F15" s="152">
        <f t="shared" si="0"/>
        <v>0</v>
      </c>
      <c r="G15" s="46"/>
      <c r="H15" s="46"/>
      <c r="J15" s="147"/>
      <c r="K15" s="46"/>
      <c r="L15" s="46"/>
      <c r="M15" s="154">
        <f t="shared" si="1"/>
        <v>0</v>
      </c>
    </row>
    <row r="16" spans="1:13" x14ac:dyDescent="0.25">
      <c r="D16" s="46"/>
      <c r="F16" s="152">
        <f t="shared" si="0"/>
        <v>0</v>
      </c>
      <c r="G16" s="46"/>
      <c r="H16" s="46"/>
      <c r="J16" s="147"/>
      <c r="K16" s="46"/>
      <c r="L16" s="46"/>
      <c r="M16" s="154">
        <f t="shared" si="1"/>
        <v>0</v>
      </c>
    </row>
    <row r="17" spans="4:13" x14ac:dyDescent="0.25">
      <c r="D17" s="46"/>
      <c r="F17" s="152">
        <f t="shared" si="0"/>
        <v>0</v>
      </c>
      <c r="G17" s="46"/>
      <c r="H17" s="46"/>
      <c r="J17" s="147"/>
      <c r="K17" s="46"/>
      <c r="L17" s="46"/>
      <c r="M17" s="154">
        <f t="shared" si="1"/>
        <v>0</v>
      </c>
    </row>
    <row r="18" spans="4:13" x14ac:dyDescent="0.25">
      <c r="D18" s="46"/>
      <c r="F18" s="152">
        <f t="shared" si="0"/>
        <v>0</v>
      </c>
      <c r="G18" s="46"/>
      <c r="H18" s="46"/>
      <c r="J18" s="147"/>
      <c r="K18" s="46"/>
      <c r="L18" s="46"/>
      <c r="M18" s="154">
        <f t="shared" si="1"/>
        <v>0</v>
      </c>
    </row>
    <row r="19" spans="4:13" x14ac:dyDescent="0.25">
      <c r="D19" s="46"/>
      <c r="F19" s="152">
        <f t="shared" si="0"/>
        <v>0</v>
      </c>
      <c r="G19" s="46"/>
      <c r="H19" s="46"/>
      <c r="J19" s="147"/>
      <c r="K19" s="46"/>
      <c r="L19" s="46"/>
      <c r="M19" s="154">
        <f t="shared" si="1"/>
        <v>0</v>
      </c>
    </row>
    <row r="20" spans="4:13" x14ac:dyDescent="0.25">
      <c r="D20" s="46"/>
      <c r="F20" s="152">
        <f t="shared" si="0"/>
        <v>0</v>
      </c>
      <c r="G20" s="46"/>
      <c r="H20" s="46"/>
      <c r="J20" s="147"/>
      <c r="K20" s="46"/>
      <c r="L20" s="46"/>
      <c r="M20" s="154">
        <f t="shared" si="1"/>
        <v>0</v>
      </c>
    </row>
    <row r="21" spans="4:13" x14ac:dyDescent="0.25">
      <c r="D21" s="46"/>
      <c r="F21" s="152">
        <f t="shared" si="0"/>
        <v>0</v>
      </c>
      <c r="G21" s="46"/>
      <c r="H21" s="46"/>
      <c r="J21" s="147"/>
      <c r="K21" s="46"/>
      <c r="L21" s="46"/>
      <c r="M21" s="154">
        <f t="shared" si="1"/>
        <v>0</v>
      </c>
    </row>
    <row r="22" spans="4:13" x14ac:dyDescent="0.25">
      <c r="D22" s="46"/>
      <c r="F22" s="152">
        <f t="shared" si="0"/>
        <v>0</v>
      </c>
      <c r="G22" s="46"/>
      <c r="H22" s="46"/>
      <c r="J22" s="147"/>
      <c r="K22" s="46"/>
      <c r="L22" s="46"/>
      <c r="M22" s="154">
        <f t="shared" si="1"/>
        <v>0</v>
      </c>
    </row>
    <row r="23" spans="4:13" x14ac:dyDescent="0.25">
      <c r="D23" s="46"/>
      <c r="F23" s="152">
        <f t="shared" si="0"/>
        <v>0</v>
      </c>
      <c r="G23" s="46"/>
      <c r="H23" s="46"/>
      <c r="J23" s="147"/>
      <c r="K23" s="46"/>
      <c r="L23" s="46"/>
      <c r="M23" s="154">
        <f t="shared" si="1"/>
        <v>0</v>
      </c>
    </row>
    <row r="24" spans="4:13" x14ac:dyDescent="0.25">
      <c r="D24" s="46"/>
      <c r="F24" s="152">
        <f t="shared" si="0"/>
        <v>0</v>
      </c>
      <c r="G24" s="46"/>
      <c r="H24" s="46"/>
      <c r="J24" s="147"/>
      <c r="K24" s="46"/>
      <c r="L24" s="46"/>
      <c r="M24" s="154">
        <f t="shared" si="1"/>
        <v>0</v>
      </c>
    </row>
    <row r="25" spans="4:13" x14ac:dyDescent="0.25">
      <c r="D25" s="46"/>
      <c r="F25" s="152">
        <f t="shared" si="0"/>
        <v>0</v>
      </c>
      <c r="G25" s="46"/>
      <c r="H25" s="46"/>
      <c r="J25" s="147"/>
      <c r="K25" s="46"/>
      <c r="L25" s="46"/>
      <c r="M25" s="154">
        <f t="shared" si="1"/>
        <v>0</v>
      </c>
    </row>
    <row r="26" spans="4:13" x14ac:dyDescent="0.25">
      <c r="D26" s="46"/>
      <c r="F26" s="152">
        <f t="shared" si="0"/>
        <v>0</v>
      </c>
      <c r="G26" s="46"/>
      <c r="H26" s="46"/>
      <c r="J26" s="147"/>
      <c r="K26" s="46"/>
      <c r="L26" s="46"/>
      <c r="M26" s="154">
        <f t="shared" si="1"/>
        <v>0</v>
      </c>
    </row>
    <row r="27" spans="4:13" x14ac:dyDescent="0.25">
      <c r="D27" s="46"/>
      <c r="F27" s="152">
        <f t="shared" si="0"/>
        <v>0</v>
      </c>
      <c r="G27" s="46"/>
      <c r="H27" s="46"/>
      <c r="J27" s="147"/>
      <c r="K27" s="46"/>
      <c r="L27" s="46"/>
      <c r="M27" s="154">
        <f t="shared" si="1"/>
        <v>0</v>
      </c>
    </row>
    <row r="28" spans="4:13" x14ac:dyDescent="0.25">
      <c r="D28" s="46"/>
      <c r="F28" s="152">
        <f t="shared" si="0"/>
        <v>0</v>
      </c>
      <c r="G28" s="46"/>
      <c r="H28" s="46"/>
      <c r="J28" s="147"/>
      <c r="K28" s="46"/>
      <c r="L28" s="46"/>
      <c r="M28" s="154">
        <f t="shared" si="1"/>
        <v>0</v>
      </c>
    </row>
    <row r="29" spans="4:13" x14ac:dyDescent="0.25">
      <c r="D29" s="46"/>
      <c r="F29" s="152">
        <f t="shared" si="0"/>
        <v>0</v>
      </c>
      <c r="G29" s="46"/>
      <c r="H29" s="46"/>
      <c r="J29" s="147"/>
      <c r="K29" s="46"/>
      <c r="L29" s="46"/>
      <c r="M29" s="154">
        <f t="shared" si="1"/>
        <v>0</v>
      </c>
    </row>
    <row r="30" spans="4:13" x14ac:dyDescent="0.25">
      <c r="D30" s="46"/>
      <c r="F30" s="152">
        <f t="shared" si="0"/>
        <v>0</v>
      </c>
      <c r="G30" s="46"/>
      <c r="H30" s="46"/>
      <c r="J30" s="147"/>
      <c r="K30" s="46"/>
      <c r="L30" s="46"/>
      <c r="M30" s="154">
        <f t="shared" si="1"/>
        <v>0</v>
      </c>
    </row>
    <row r="31" spans="4:13" x14ac:dyDescent="0.25">
      <c r="D31" s="46"/>
      <c r="F31" s="152">
        <f t="shared" si="0"/>
        <v>0</v>
      </c>
      <c r="G31" s="46"/>
      <c r="H31" s="46"/>
      <c r="J31" s="147"/>
      <c r="K31" s="46"/>
      <c r="L31" s="46"/>
      <c r="M31" s="154">
        <f t="shared" si="1"/>
        <v>0</v>
      </c>
    </row>
    <row r="32" spans="4:13" x14ac:dyDescent="0.25">
      <c r="D32" s="46"/>
      <c r="F32" s="152">
        <f t="shared" si="0"/>
        <v>0</v>
      </c>
      <c r="G32" s="46"/>
      <c r="H32" s="46"/>
      <c r="J32" s="147"/>
      <c r="K32" s="46"/>
      <c r="L32" s="46"/>
      <c r="M32" s="154">
        <f t="shared" si="1"/>
        <v>0</v>
      </c>
    </row>
    <row r="33" spans="4:13" x14ac:dyDescent="0.25">
      <c r="D33" s="46"/>
      <c r="F33" s="152">
        <f t="shared" si="0"/>
        <v>0</v>
      </c>
      <c r="G33" s="46"/>
      <c r="H33" s="46"/>
      <c r="J33" s="147"/>
      <c r="K33" s="46"/>
      <c r="L33" s="46"/>
      <c r="M33" s="154">
        <f t="shared" si="1"/>
        <v>0</v>
      </c>
    </row>
    <row r="34" spans="4:13" x14ac:dyDescent="0.25">
      <c r="D34" s="46"/>
      <c r="F34" s="152">
        <f t="shared" si="0"/>
        <v>0</v>
      </c>
      <c r="G34" s="46"/>
      <c r="H34" s="46"/>
      <c r="J34" s="147"/>
      <c r="K34" s="46"/>
      <c r="L34" s="46"/>
      <c r="M34" s="154">
        <f t="shared" si="1"/>
        <v>0</v>
      </c>
    </row>
    <row r="35" spans="4:13" x14ac:dyDescent="0.25">
      <c r="D35" s="46"/>
      <c r="F35" s="152">
        <f t="shared" si="0"/>
        <v>0</v>
      </c>
      <c r="G35" s="46"/>
      <c r="H35" s="46"/>
      <c r="J35" s="147"/>
      <c r="K35" s="46"/>
      <c r="L35" s="46"/>
      <c r="M35" s="154">
        <f t="shared" si="1"/>
        <v>0</v>
      </c>
    </row>
    <row r="36" spans="4:13" x14ac:dyDescent="0.25">
      <c r="D36" s="46"/>
      <c r="F36" s="152">
        <f t="shared" si="0"/>
        <v>0</v>
      </c>
      <c r="G36" s="46"/>
      <c r="H36" s="46"/>
      <c r="J36" s="147"/>
      <c r="K36" s="46"/>
      <c r="L36" s="46"/>
      <c r="M36" s="154">
        <f t="shared" si="1"/>
        <v>0</v>
      </c>
    </row>
    <row r="37" spans="4:13" x14ac:dyDescent="0.25">
      <c r="D37" s="46"/>
      <c r="F37" s="152">
        <f t="shared" si="0"/>
        <v>0</v>
      </c>
      <c r="G37" s="46"/>
      <c r="H37" s="46"/>
      <c r="J37" s="147"/>
      <c r="K37" s="46"/>
      <c r="L37" s="46"/>
      <c r="M37" s="154">
        <f t="shared" si="1"/>
        <v>0</v>
      </c>
    </row>
    <row r="38" spans="4:13" x14ac:dyDescent="0.25">
      <c r="D38" s="46"/>
      <c r="F38" s="152">
        <f t="shared" si="0"/>
        <v>0</v>
      </c>
      <c r="G38" s="46"/>
      <c r="H38" s="46"/>
      <c r="J38" s="147"/>
      <c r="K38" s="46"/>
      <c r="L38" s="46"/>
      <c r="M38" s="154">
        <f t="shared" si="1"/>
        <v>0</v>
      </c>
    </row>
    <row r="39" spans="4:13" x14ac:dyDescent="0.25">
      <c r="D39" s="46"/>
      <c r="F39" s="152">
        <f t="shared" si="0"/>
        <v>0</v>
      </c>
      <c r="G39" s="46"/>
      <c r="H39" s="46"/>
      <c r="J39" s="147"/>
      <c r="K39" s="46"/>
      <c r="L39" s="46"/>
      <c r="M39" s="154">
        <f t="shared" si="1"/>
        <v>0</v>
      </c>
    </row>
    <row r="40" spans="4:13" x14ac:dyDescent="0.25">
      <c r="D40" s="46"/>
      <c r="F40" s="152">
        <f t="shared" si="0"/>
        <v>0</v>
      </c>
      <c r="G40" s="46"/>
      <c r="H40" s="46"/>
      <c r="J40" s="147"/>
      <c r="K40" s="46"/>
      <c r="L40" s="46"/>
      <c r="M40" s="154">
        <f t="shared" si="1"/>
        <v>0</v>
      </c>
    </row>
    <row r="41" spans="4:13" x14ac:dyDescent="0.25">
      <c r="D41" s="46"/>
      <c r="F41" s="152">
        <f t="shared" si="0"/>
        <v>0</v>
      </c>
      <c r="G41" s="46"/>
      <c r="H41" s="46"/>
      <c r="J41" s="147"/>
      <c r="K41" s="46"/>
      <c r="L41" s="46"/>
      <c r="M41" s="154">
        <f t="shared" si="1"/>
        <v>0</v>
      </c>
    </row>
    <row r="42" spans="4:13" x14ac:dyDescent="0.25">
      <c r="D42" s="46"/>
      <c r="F42" s="152">
        <f t="shared" si="0"/>
        <v>0</v>
      </c>
      <c r="G42" s="46"/>
      <c r="H42" s="46"/>
      <c r="J42" s="147"/>
      <c r="K42" s="46"/>
      <c r="L42" s="46"/>
      <c r="M42" s="154">
        <f t="shared" si="1"/>
        <v>0</v>
      </c>
    </row>
    <row r="43" spans="4:13" x14ac:dyDescent="0.25">
      <c r="D43" s="46"/>
      <c r="F43" s="152">
        <f t="shared" si="0"/>
        <v>0</v>
      </c>
      <c r="G43" s="46"/>
      <c r="H43" s="46"/>
      <c r="J43" s="147"/>
      <c r="K43" s="46"/>
      <c r="L43" s="46"/>
      <c r="M43" s="154">
        <f t="shared" si="1"/>
        <v>0</v>
      </c>
    </row>
    <row r="44" spans="4:13" x14ac:dyDescent="0.25">
      <c r="D44" s="46"/>
      <c r="F44" s="152">
        <f t="shared" si="0"/>
        <v>0</v>
      </c>
      <c r="G44" s="46"/>
      <c r="H44" s="46"/>
      <c r="J44" s="147"/>
      <c r="K44" s="46"/>
      <c r="L44" s="46"/>
      <c r="M44" s="154">
        <f t="shared" si="1"/>
        <v>0</v>
      </c>
    </row>
    <row r="45" spans="4:13" x14ac:dyDescent="0.25">
      <c r="D45" s="146"/>
      <c r="F45" s="153">
        <f t="shared" si="0"/>
        <v>0</v>
      </c>
      <c r="G45" s="146"/>
      <c r="H45" s="146"/>
      <c r="J45" s="151"/>
      <c r="K45" s="146"/>
      <c r="L45" s="146"/>
      <c r="M45" s="155">
        <f t="shared" si="1"/>
        <v>0</v>
      </c>
    </row>
  </sheetData>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vt:lpstr>
      <vt:lpstr>STREETS</vt:lpstr>
      <vt:lpstr>WATER</vt:lpstr>
      <vt:lpstr>TPDES</vt:lpstr>
      <vt:lpstr>MISC. IMPROVEMENTS</vt:lpstr>
      <vt:lpstr>Sheet1</vt:lpstr>
      <vt:lpstr>'MISC. IMPROVEMENTS'!Print_Area</vt:lpstr>
      <vt:lpstr>STREETS!Print_Area</vt:lpstr>
      <vt:lpstr>SUMMARY!Print_Area</vt:lpstr>
      <vt:lpstr>TPDES!Print_Area</vt:lpstr>
      <vt:lpstr>WATER!Print_Area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Kyle Gregory</cp:lastModifiedBy>
  <cp:lastPrinted>2026-04-08T22:19:59Z</cp:lastPrinted>
  <dcterms:created xsi:type="dcterms:W3CDTF">2009-02-11T21:40:13Z</dcterms:created>
  <dcterms:modified xsi:type="dcterms:W3CDTF">2026-04-08T22:20:15Z</dcterms:modified>
</cp:coreProperties>
</file>