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24226"/>
  <mc:AlternateContent xmlns:mc="http://schemas.openxmlformats.org/markup-compatibility/2006">
    <mc:Choice Requires="x15">
      <x15ac:absPath xmlns:x15ac="http://schemas.microsoft.com/office/spreadsheetml/2010/11/ac" url="N:\314\50\04\PDF\Bid_240628\Bid Proposal TEMPLATE\"/>
    </mc:Choice>
  </mc:AlternateContent>
  <xr:revisionPtr revIDLastSave="0" documentId="13_ncr:1_{0FB2970A-0FC5-405D-922F-D949710DEB7A}" xr6:coauthVersionLast="47" xr6:coauthVersionMax="47" xr10:uidLastSave="{00000000-0000-0000-0000-000000000000}"/>
  <bookViews>
    <workbookView xWindow="4845" yWindow="11370" windowWidth="18045" windowHeight="18750" tabRatio="836" xr2:uid="{00000000-000D-0000-FFFF-FFFF00000000}"/>
  </bookViews>
  <sheets>
    <sheet name="SUMMARY" sheetId="6" r:id="rId1"/>
    <sheet name="LOT GRADING" sheetId="31" r:id="rId2"/>
    <sheet name="DRAINAGE" sheetId="41" r:id="rId3"/>
    <sheet name="STREETS" sheetId="4" r:id="rId4"/>
    <sheet name="SEWER" sheetId="16" r:id="rId5"/>
    <sheet name="WATER" sheetId="2" r:id="rId6"/>
    <sheet name="TPDES" sheetId="7" r:id="rId7"/>
    <sheet name="MISC. IMPROVEMENTS" sheetId="24" r:id="rId8"/>
    <sheet name="Sheet1" sheetId="43" state="hidden" r:id="rId9"/>
  </sheets>
  <definedNames>
    <definedName name="_xlnm.Print_Area" localSheetId="2">DRAINAGE!$A$1:$F$41</definedName>
    <definedName name="_xlnm.Print_Area" localSheetId="1">'LOT GRADING'!$A$1:$F$28</definedName>
    <definedName name="_xlnm.Print_Area" localSheetId="7">'MISC. IMPROVEMENTS'!$A$1:$F$25</definedName>
    <definedName name="_xlnm.Print_Area" localSheetId="4">SEWER!$A$1:$G$40</definedName>
    <definedName name="_xlnm.Print_Area" localSheetId="3">STREETS!$A$1:$F$40</definedName>
    <definedName name="_xlnm.Print_Area" localSheetId="0">SUMMARY!$A$1:$F$38</definedName>
    <definedName name="_xlnm.Print_Area" localSheetId="6">TPDES!$A$1:$F$28</definedName>
    <definedName name="_xlnm.Print_Area" localSheetId="5">WATER!$A$1:$F$51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8" i="43" l="1"/>
  <c r="F2" i="24" l="1"/>
  <c r="F2" i="7"/>
  <c r="F2" i="2"/>
  <c r="G2" i="16"/>
  <c r="F2" i="4"/>
  <c r="F2" i="41"/>
  <c r="F2" i="31"/>
  <c r="A23" i="4"/>
  <c r="A21" i="4"/>
  <c r="A30" i="41"/>
  <c r="A31" i="41" s="1"/>
  <c r="A32" i="41" s="1"/>
  <c r="A25" i="41"/>
  <c r="A26" i="41" s="1"/>
  <c r="A20" i="41"/>
  <c r="A21" i="41" s="1"/>
  <c r="A12" i="24"/>
  <c r="A11" i="24"/>
  <c r="A10" i="24"/>
  <c r="C10" i="43"/>
  <c r="C9" i="43"/>
  <c r="C11" i="43"/>
  <c r="A6" i="43"/>
  <c r="A4" i="43"/>
  <c r="A15" i="7"/>
  <c r="A14" i="7"/>
  <c r="A13" i="7"/>
  <c r="A12" i="7"/>
  <c r="A11" i="7"/>
  <c r="A10" i="7"/>
  <c r="A28" i="2"/>
  <c r="A27" i="2"/>
  <c r="A26" i="2"/>
  <c r="A25" i="2"/>
  <c r="A24" i="2"/>
  <c r="A23" i="2"/>
  <c r="A22" i="2"/>
  <c r="A21" i="2"/>
  <c r="A20" i="2"/>
  <c r="A19" i="2"/>
  <c r="A18" i="2"/>
  <c r="A17" i="2"/>
  <c r="A16" i="2"/>
  <c r="A15" i="2"/>
  <c r="A14" i="2"/>
  <c r="A13" i="2"/>
  <c r="A12" i="2"/>
  <c r="A11" i="2"/>
  <c r="A10" i="2"/>
  <c r="A26" i="4"/>
  <c r="A25" i="4"/>
  <c r="A24" i="4"/>
  <c r="A22" i="4"/>
  <c r="A20" i="4"/>
  <c r="A19" i="4"/>
  <c r="A18" i="4"/>
  <c r="A17" i="4"/>
  <c r="A16" i="4"/>
  <c r="A15" i="4"/>
  <c r="A14" i="4"/>
  <c r="A13" i="4"/>
  <c r="A12" i="4"/>
  <c r="A11" i="4"/>
  <c r="A10" i="4"/>
  <c r="A13" i="31"/>
  <c r="A12" i="31"/>
  <c r="A11" i="31"/>
  <c r="A10" i="31"/>
  <c r="A12" i="41"/>
  <c r="A13" i="41" s="1"/>
  <c r="A14" i="41" s="1"/>
  <c r="A15" i="41" s="1"/>
  <c r="A16" i="41" s="1"/>
  <c r="M45" i="43" l="1"/>
  <c r="F45" i="43"/>
  <c r="M44" i="43"/>
  <c r="F44" i="43"/>
  <c r="M43" i="43"/>
  <c r="F43" i="43"/>
  <c r="M42" i="43"/>
  <c r="F42" i="43"/>
  <c r="M41" i="43"/>
  <c r="F41" i="43"/>
  <c r="M40" i="43"/>
  <c r="F40" i="43"/>
  <c r="M39" i="43"/>
  <c r="F39" i="43"/>
  <c r="M38" i="43"/>
  <c r="F38" i="43"/>
  <c r="M37" i="43"/>
  <c r="F37" i="43"/>
  <c r="M36" i="43"/>
  <c r="F36" i="43"/>
  <c r="M35" i="43"/>
  <c r="F35" i="43"/>
  <c r="M34" i="43"/>
  <c r="F34" i="43"/>
  <c r="M33" i="43"/>
  <c r="F33" i="43"/>
  <c r="M32" i="43"/>
  <c r="F32" i="43"/>
  <c r="M31" i="43"/>
  <c r="F31" i="43"/>
  <c r="M30" i="43"/>
  <c r="F30" i="43"/>
  <c r="M29" i="43"/>
  <c r="F29" i="43"/>
  <c r="M28" i="43"/>
  <c r="F28" i="43"/>
  <c r="M27" i="43"/>
  <c r="F27" i="43"/>
  <c r="M26" i="43"/>
  <c r="F26" i="43"/>
  <c r="M25" i="43"/>
  <c r="F25" i="43"/>
  <c r="M24" i="43"/>
  <c r="F24" i="43"/>
  <c r="M23" i="43"/>
  <c r="F23" i="43"/>
  <c r="M22" i="43"/>
  <c r="F22" i="43"/>
  <c r="M21" i="43"/>
  <c r="F21" i="43"/>
  <c r="M20" i="43"/>
  <c r="F20" i="43"/>
  <c r="M19" i="43"/>
  <c r="F19" i="43"/>
  <c r="M18" i="43"/>
  <c r="F18" i="43"/>
  <c r="M17" i="43"/>
  <c r="F17" i="43"/>
  <c r="M16" i="43"/>
  <c r="F16" i="43"/>
  <c r="M15" i="43"/>
  <c r="F15" i="43"/>
  <c r="M14" i="43"/>
  <c r="F14" i="43"/>
  <c r="M13" i="43"/>
  <c r="F13" i="43"/>
  <c r="M12" i="43"/>
  <c r="F12" i="43"/>
  <c r="M11" i="43"/>
  <c r="F11" i="43"/>
  <c r="M10" i="43"/>
  <c r="F10" i="43"/>
  <c r="M9" i="43"/>
  <c r="F9" i="43"/>
  <c r="M8" i="43"/>
  <c r="F8" i="43"/>
  <c r="M7" i="43"/>
  <c r="F7" i="43"/>
  <c r="M6" i="43"/>
  <c r="F6" i="43"/>
  <c r="M5" i="43"/>
  <c r="F5" i="43"/>
  <c r="M4" i="43"/>
  <c r="F4" i="43"/>
  <c r="M3" i="43"/>
  <c r="F3" i="43"/>
  <c r="M2" i="43"/>
  <c r="F2" i="43"/>
  <c r="A2" i="43" l="1"/>
  <c r="A7" i="43"/>
  <c r="B10" i="6"/>
  <c r="A18" i="16" l="1"/>
  <c r="A19" i="16" s="1"/>
  <c r="A20" i="16" s="1"/>
  <c r="A21" i="16" s="1"/>
  <c r="A22" i="16" s="1"/>
  <c r="A23" i="16" s="1"/>
  <c r="A24" i="16" s="1"/>
  <c r="A25" i="16" s="1"/>
  <c r="A26" i="16" s="1"/>
  <c r="A27" i="16" s="1"/>
  <c r="G3" i="16" l="1"/>
  <c r="G1" i="16"/>
  <c r="F3" i="2"/>
  <c r="F1" i="2"/>
  <c r="F3" i="41"/>
  <c r="F1" i="41"/>
  <c r="F3" i="4"/>
  <c r="F1" i="4"/>
  <c r="F3" i="31"/>
  <c r="F1" i="31"/>
  <c r="F1" i="24"/>
  <c r="F1" i="7"/>
  <c r="B5" i="41"/>
  <c r="B5" i="24"/>
  <c r="B5" i="16"/>
  <c r="B5" i="2"/>
  <c r="B5" i="4"/>
  <c r="B5" i="31"/>
  <c r="B5" i="7"/>
  <c r="F3" i="24"/>
  <c r="F3" i="7"/>
  <c r="D12" i="2" l="1"/>
  <c r="D11" i="2"/>
  <c r="D10" i="2"/>
  <c r="H4" i="31"/>
  <c r="H5" i="31"/>
  <c r="H5" i="4"/>
  <c r="H4" i="4"/>
  <c r="H5" i="41"/>
  <c r="H4" i="41"/>
  <c r="H6" i="4" l="1"/>
  <c r="I6" i="4" s="1"/>
  <c r="H6" i="31"/>
  <c r="I6" i="31" s="1"/>
  <c r="H5" i="24"/>
  <c r="H4" i="24"/>
  <c r="H6" i="41"/>
  <c r="I6" i="41" s="1"/>
  <c r="H6" i="24" l="1"/>
  <c r="I6" i="24" s="1"/>
</calcChain>
</file>

<file path=xl/sharedStrings.xml><?xml version="1.0" encoding="utf-8"?>
<sst xmlns="http://schemas.openxmlformats.org/spreadsheetml/2006/main" count="580" uniqueCount="166">
  <si>
    <t>SY</t>
  </si>
  <si>
    <t>CY</t>
  </si>
  <si>
    <t>UNIT OF MEASURE</t>
  </si>
  <si>
    <t>Bidders Initials</t>
  </si>
  <si>
    <t>Date</t>
  </si>
  <si>
    <t>LS</t>
  </si>
  <si>
    <t>LF</t>
  </si>
  <si>
    <t>EA</t>
  </si>
  <si>
    <t>TOTAL COST</t>
  </si>
  <si>
    <t>$</t>
  </si>
  <si>
    <t>Job No.</t>
  </si>
  <si>
    <t>WATER IMPROVEMENTS</t>
  </si>
  <si>
    <t>NO.</t>
  </si>
  <si>
    <t>DESCRIPTION</t>
  </si>
  <si>
    <t>UNIT PRICES</t>
  </si>
  <si>
    <t>COST</t>
  </si>
  <si>
    <t>BID SUMMARY</t>
  </si>
  <si>
    <t>SEDIMENTATION AND EROSION CONTROL</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</si>
  <si>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in error of more than three percent (3%), the Contractor shall notify the Engineer forty-eight (48) hours prior to signing the contract.</t>
  </si>
  <si>
    <t>Bids shall include all Unit Price costs as indicated by the Contract Documents and Bid Form.  The bid price submitted by the Contractor shall be the sum of the unit prices times the estimated quantity of each item shown in the bid form.  However, the Contractor shall guarantee himself of the accuracy of the quantities shown in the bid form.  The quantities shown are estimates only and indicate only the magnitude of the project and a basis for bid comparison.  Any discrepancies in quantity or work necessary to fulfill the intent of the plans shall be included, whether a bid item is included or not.  Any work required for which a bid item is not shown shall be considered subsidiary to other work items.</t>
  </si>
  <si>
    <t>VF</t>
  </si>
  <si>
    <t>STREET IMPROVEMENTS</t>
  </si>
  <si>
    <t>AC</t>
  </si>
  <si>
    <t>DRAINAGE IMPROVEMENTS</t>
  </si>
  <si>
    <t>Contractor is to perform an independent quantity take-off prior to signing the contract, to verify that the quantities given in the bid proposal are within three percent (3%) of the actual quantities required to complete the construction represented by the plans and specifications.  If any quantity is found to be a difference of more than three percent (3%), the Contractor shall notify the Engineer forty-eight (48) hours prior to signing the contract.</t>
  </si>
  <si>
    <t>SEDIMENTATION &amp; EROSION CONTROL</t>
  </si>
  <si>
    <t>BID PROPOSAL SCHEDULE</t>
  </si>
  <si>
    <t>BID PROPOSAL SCHEDULE
STREET IMPROVEMENTS</t>
  </si>
  <si>
    <t xml:space="preserve">BID PROPOSAL SCHEDULE                                                                    </t>
  </si>
  <si>
    <t>BIDDER'S NAME: _______________________________________</t>
  </si>
  <si>
    <t>Note to Bidders:</t>
  </si>
  <si>
    <t>TON</t>
  </si>
  <si>
    <t>MISC. IMPROVEMENTS</t>
  </si>
  <si>
    <t>*</t>
  </si>
  <si>
    <t>APPROX. QUANTITIES</t>
  </si>
  <si>
    <t>TOTAL BASE BID:</t>
  </si>
  <si>
    <t>EACH</t>
  </si>
  <si>
    <t>Cost of irrigation services shall include cost of 4" pvc sleeves and/or conduits.</t>
  </si>
  <si>
    <t>TOTAL BID:</t>
  </si>
  <si>
    <t>SANITARY SEWER IMPROVEMENTS</t>
  </si>
  <si>
    <r>
      <t xml:space="preserve">Street base and subgrade material is measured per square yard </t>
    </r>
    <r>
      <rPr>
        <u/>
        <sz val="10"/>
        <rFont val="Arial"/>
        <family val="2"/>
      </rPr>
      <t>between curbs</t>
    </r>
    <r>
      <rPr>
        <sz val="10"/>
        <rFont val="Arial"/>
        <family val="2"/>
      </rPr>
      <t xml:space="preserve"> of the specified thickness required. The cost of the base and subgrade material under and behind the curb is to be included in the cost of the curb.</t>
    </r>
  </si>
  <si>
    <t>STABILIZED CONSTRUCTION ENTRANCE</t>
  </si>
  <si>
    <t>CONCRETE WASHOUT PIT</t>
  </si>
  <si>
    <t>SILT FENCE - PRIOR TO CONSTRUCTION</t>
  </si>
  <si>
    <t>INLET PROTECTION</t>
  </si>
  <si>
    <t>ROCK BERM</t>
  </si>
  <si>
    <t>LOT CLEARING &amp; GRUBBING</t>
  </si>
  <si>
    <t>LOT EXCAVATION</t>
  </si>
  <si>
    <t>LOT EMBANKMENT</t>
  </si>
  <si>
    <t>All final lot grading shall be compacted in accordance with notes on the Lot Grading Plan</t>
  </si>
  <si>
    <t>CLEARING &amp; GRUBBING (Streets &amp; Easements)</t>
  </si>
  <si>
    <t>EXCAVATION</t>
  </si>
  <si>
    <t>EMBANKMENT</t>
  </si>
  <si>
    <t>2" HMAC, TYPE D</t>
  </si>
  <si>
    <t>3" HMAC, TYPE D</t>
  </si>
  <si>
    <t>10" FLEX BASE</t>
  </si>
  <si>
    <t>19" FLEX BASE</t>
  </si>
  <si>
    <t>6" LIME STABILIZATION</t>
  </si>
  <si>
    <t>CONCRETE CURB</t>
  </si>
  <si>
    <t>HEADER CURB</t>
  </si>
  <si>
    <t>TIMBER GUARD POST</t>
  </si>
  <si>
    <t>4' SIDEWALK</t>
  </si>
  <si>
    <t>6' SIDEWALK</t>
  </si>
  <si>
    <t>SIGNAGE</t>
  </si>
  <si>
    <t>DRAIN CLEARING</t>
  </si>
  <si>
    <t>DRAINAGE EXCAVATION</t>
  </si>
  <si>
    <t>DRAINAGE EMBANKMENT</t>
  </si>
  <si>
    <t>20' TYPE C CURB INLET</t>
  </si>
  <si>
    <t>6" CONCRETE RIP-RAP</t>
  </si>
  <si>
    <t>CONCRETE SIDEWALK BOX</t>
  </si>
  <si>
    <t>12" C-909 PVC PIPE</t>
  </si>
  <si>
    <t>DUCTILE IRON FITTINGS</t>
  </si>
  <si>
    <t>2" BLOWOFFS (PERM)</t>
  </si>
  <si>
    <t>TRENCH EXCAVATION PROTECTION</t>
  </si>
  <si>
    <t>HYDROSTATIC TESTING</t>
  </si>
  <si>
    <t>MACHINE CHLORINATION</t>
  </si>
  <si>
    <t>8" WATER TIE IN</t>
  </si>
  <si>
    <t>12" WATER TIE IN</t>
  </si>
  <si>
    <t>CAST IRON METER BOXES</t>
  </si>
  <si>
    <t>Cost of joint restraint facilities shall be included in the cost for PVC pipe (no separate pay item)</t>
  </si>
  <si>
    <t>SANITARY SEWER PIPE</t>
  </si>
  <si>
    <t>0' - 6'</t>
  </si>
  <si>
    <t>6' - 8'</t>
  </si>
  <si>
    <t>8' - 10'</t>
  </si>
  <si>
    <t>10' - 12'</t>
  </si>
  <si>
    <t>12' - 14'</t>
  </si>
  <si>
    <t>8" SDR 26</t>
  </si>
  <si>
    <t xml:space="preserve">          8" SDR 26 (160 PSI)</t>
  </si>
  <si>
    <t>STANDARD MANHOLE</t>
  </si>
  <si>
    <t>MANHOLE EXTRA DEPTH</t>
  </si>
  <si>
    <t>MANHOLE RING ENCASEMENT</t>
  </si>
  <si>
    <t>6" SANITARY SEWER LATERAL (SDR 26)</t>
  </si>
  <si>
    <t>6" VERTICAL STACKS</t>
  </si>
  <si>
    <t>EXTERNAL DROP STRUCTURE</t>
  </si>
  <si>
    <t>TV VIDEO SEWER LINE</t>
  </si>
  <si>
    <t>TIE-IN TO EXISTING MANHOLE</t>
  </si>
  <si>
    <t>Unit cost of 6" Sanitary Sewer Lateral shall include WYES, fittings, cleanouts, and trench excavation protection.</t>
  </si>
  <si>
    <t>PAYMENT &amp; PERFORMANCE BOND</t>
  </si>
  <si>
    <t>Laterals</t>
  </si>
  <si>
    <t>Manhole</t>
  </si>
  <si>
    <t>top</t>
  </si>
  <si>
    <t>out</t>
  </si>
  <si>
    <t>latlength</t>
  </si>
  <si>
    <t>num</t>
  </si>
  <si>
    <t>lots =</t>
  </si>
  <si>
    <t>Vertical Stacks</t>
  </si>
  <si>
    <t>Manholes</t>
  </si>
  <si>
    <t>VF(exd)</t>
  </si>
  <si>
    <t>vs=</t>
  </si>
  <si>
    <t>mh=</t>
  </si>
  <si>
    <t>3/4" SHORT SINGLE SERVICE W/ 5/8" METER</t>
  </si>
  <si>
    <t>3/4" LONG SINGLE SERVICE W/ 5/8" METER</t>
  </si>
  <si>
    <t>3/4" IRRIGATION SERVICE W/ 3/4" METER</t>
  </si>
  <si>
    <t>Contractor shall provide BMP to protect the perimeter floodplain from any stockpile.</t>
  </si>
  <si>
    <t>LOT GRADING IMPROVEMENTS</t>
  </si>
  <si>
    <t>Costs associated with installation of wheelchair ramps shall be included in the cost of the sidewalks. (no separate pay item)</t>
  </si>
  <si>
    <t>Contractor to field verify and survey the existing site topography and submit information to engineer prior to submitting final bid for verification. No shrinkage or swelling factor is accounted for in the engineering excavation and embankment quantities. Contractor to adjust unit price as he deems necessary to account for shrinkage and swelling.</t>
  </si>
  <si>
    <t>Cost of pipe to include bedding &amp; backfill</t>
  </si>
  <si>
    <t>Water tie-in to include all fittings necessary for completion and sanitization including 2" temporary blowoff</t>
  </si>
  <si>
    <t>Conduit line items are just to acquire Unit Price.  Actual quantities will be pending municipalities final design.</t>
  </si>
  <si>
    <t>Contractor shall account for any shrinkage/swelling of soil material within bid price for excavation/embankment.</t>
  </si>
  <si>
    <t>CUT</t>
  </si>
  <si>
    <t>FILL</t>
  </si>
  <si>
    <t>REVEGETATION</t>
  </si>
  <si>
    <t>Commencement of Construction:
1.   Initial project clearing will need to be limited to the locations of the proposed temporary SWP3 Best Management Practices (BMP) designed by the engineer.   These BMPs may include, but are not limited to: Stabilized Construction Exit(s), Silt Fence, Discharge Point Rock Berms/Check Dams, Trash containment, Temporary Sediment Basins (if applicable), Demarcation of protected site features  for exapmle; Wetlands, Environmental Buffers, Caves or Solution Features,  and Habitats
2.   Prior to commencement of additional clearing or earth disturbing activities, the proposed BMPs will need to be installed by the Contractor and inspected by a Lennar Representative.   Contractor must provide at minimum, 48-hours of notice to Lennar when the BMPs are scheduled to be installed and completed.  The Lennar Representative will coordinate the Land Development Manager to release the project for construction. When the project is located within the Bexar County controlled MS4, the Contractor must provide 48-hours of notice to the assigned Bexar County SWP3 Inspector noted on the Storm Water Quality (SWQ) permit letter.
3.   When a Temporary Sediment Basin is required for the project, limited clearing of the proposed basin location and any material borrow areas to construct the Temporary Sediment Basin may occur during the initial BMP installation period.  The Temporary Sediment Basin must be completely constructed to Engineer’s design.  This may include the following; Construction of the dewatering structure (Riser Pipe or Fair Cloth Skimmer and pump), Construction of the Emergency Overflow Structure, Installation of a sediment depth marker.  Note-Once accessible to appropriate equipment, the only the Temporary Sediment Basin berms/slopes shall be temporarily stabilized. 
4.  General Contractor is to maintain all pollution control measures in effective operating condition throughout the contract period to the extent achievable.  To ensure BMPs are operating effectively, and in accordance with the Construction General Permit, Lennar will provide regular and if applicable, post-rain event BMP inspections and inspection reports.  The General Contractor will be provided an electronic copy of the BMP inspection report via email.   weekly regarding issues with BMPs at the project through the Lennar SWP3 Inspection process.  Items noted in the BMP Inspection report must be addressed by the General Contractor as soon as possible, and within 7 calendar days.  General Contractor shall provide documentation to the assigned Lennar Land Development Project Manager to include:
a. Actions taken in response to the BMP inspection report and date(s) the actions were completed or, 
b. Statement of extenuating circumstance as to why an item could not be completed within the 7-day timeframe and proposed scheduled date of completion.
5.  Contractor to maintain Spill Response Supplies/Kit at the project location while actively working onsite.
6.  When dewatering activities disccharge into onsite creeks or rivers, or discharge outside the limits of construction, daily dewatering inspections must be documented in accordance with the 03.05.2023 TCEQ Construction General Permit.  Daily report must be sent to Lennar within 24-hours.</t>
  </si>
  <si>
    <t>Xtra</t>
  </si>
  <si>
    <t>Includes Warranty Assignments or Bonds, per AHJ General Construction Permit requirements.</t>
  </si>
  <si>
    <t>Fitting weights are (and are to be) based on S.A.W.S. weights for Compact M.J. Fittings</t>
  </si>
  <si>
    <t>Refer quantities to the current AHJ Standard Specifications for Construction. An AHJ GCP (General Construction Permit) is required.  Contractor shall provide proof of trench compaction test results as tested by a Geotechnical Engineer, to comply with AHJ GCP. Cost of first time testing to be paid by owner. Cost of required retesting shall be paid by Contractor.</t>
  </si>
  <si>
    <t>(3) 6" &amp; (2) 4" SCH 80 CONDUITS</t>
  </si>
  <si>
    <t>All Conduit to be Schedule 80</t>
  </si>
  <si>
    <t>314-50-04</t>
  </si>
  <si>
    <t>REMOVE EXISTING HEADER CURB</t>
  </si>
  <si>
    <t>REMOVE EXISTING TIMBER GUARD POST</t>
  </si>
  <si>
    <t>Drain "E"</t>
  </si>
  <si>
    <t>Drain "F"</t>
  </si>
  <si>
    <t>30" C.M.P.</t>
  </si>
  <si>
    <t>CONCRETE COLLAR</t>
  </si>
  <si>
    <t>Drain "G"</t>
  </si>
  <si>
    <t>Drain "H"</t>
  </si>
  <si>
    <t>TIE IN TO EXISTING ASPHALTIC PAVING</t>
  </si>
  <si>
    <t>J1</t>
  </si>
  <si>
    <t>J2</t>
  </si>
  <si>
    <t>K1</t>
  </si>
  <si>
    <t>L1</t>
  </si>
  <si>
    <t>Q1</t>
  </si>
  <si>
    <t>M1</t>
  </si>
  <si>
    <t>N1</t>
  </si>
  <si>
    <t>O1</t>
  </si>
  <si>
    <t>P1</t>
  </si>
  <si>
    <t>P2</t>
  </si>
  <si>
    <t>RECONSTRUCT TOP OF MANHOLE</t>
  </si>
  <si>
    <t>ADJUST TOP OF MANHOLE</t>
  </si>
  <si>
    <t>24" STEEL CASING</t>
  </si>
  <si>
    <t>CHECK BERM</t>
  </si>
  <si>
    <t>SUNSHINE TRAILS UNIT 1A</t>
  </si>
  <si>
    <t>IMPORT MATERIAL</t>
  </si>
  <si>
    <t>PIPE HANDRAIL</t>
  </si>
  <si>
    <t>REVISION 1:</t>
  </si>
  <si>
    <t>8" C-909 PVC PIPE</t>
  </si>
  <si>
    <t>1.5" SHORT DUAL SERVICE W/ 5/8" METERS</t>
  </si>
  <si>
    <t>1.5" LONG DUAL SERVICE W/ 5/8" METERS</t>
  </si>
  <si>
    <t>Service cost shall include cost of PVC sleeve</t>
  </si>
  <si>
    <t>12" GATE VALVE &amp; BOXES, M.J. (CLOW)</t>
  </si>
  <si>
    <t>8" GATE VALVE &amp; BOXES, M.J. (CLOW)</t>
  </si>
  <si>
    <t>FIRE HYDRANT ASSEMBLY (CLOW HYDRANT)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</si>
</sst>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
    <numFmt numFmtId="165" formatCode="####"/>
    <numFmt numFmtId="166" formatCode="#"/>
    <numFmt numFmtId="167" formatCode="#,###"/>
    <numFmt numFmtId="168" formatCode="&quot;$&quot;#,##0.00"/>
    <numFmt numFmtId="169" formatCode="0.0"/>
    <numFmt numFmtId="170" formatCode="#,##0.0"/>
    <numFmt numFmtId="171" formatCode="#."/>
  </numFmts>
  <fonts count="2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0"/>
      <name val="Arial"/>
      <family val="2"/>
    </font>
    <font>
      <sz val="10"/>
      <name val="Arial"/>
      <family val="2"/>
    </font>
    <font>
      <b/>
      <sz val="14"/>
      <name val="Arial"/>
      <family val="2"/>
    </font>
    <font>
      <sz val="10"/>
      <color indexed="12"/>
      <name val="Arial"/>
      <family val="2"/>
    </font>
    <font>
      <sz val="12"/>
      <name val="Arial"/>
      <family val="2"/>
    </font>
    <font>
      <sz val="14"/>
      <name val="Arial"/>
      <family val="2"/>
    </font>
    <font>
      <u val="singleAccounting"/>
      <sz val="10"/>
      <name val="Arial"/>
      <family val="2"/>
    </font>
    <font>
      <sz val="8"/>
      <name val="Arial"/>
      <family val="2"/>
    </font>
    <font>
      <b/>
      <u/>
      <sz val="10"/>
      <name val="Arial"/>
      <family val="2"/>
    </font>
    <font>
      <u/>
      <sz val="10"/>
      <name val="Arial"/>
      <family val="2"/>
    </font>
    <font>
      <b/>
      <i/>
      <sz val="10"/>
      <name val="Arial"/>
      <family val="2"/>
    </font>
    <font>
      <sz val="12"/>
      <name val="Times New Roman"/>
      <family val="1"/>
    </font>
    <font>
      <sz val="9"/>
      <name val="Arial"/>
      <family val="2"/>
    </font>
    <font>
      <sz val="10"/>
      <name val="Arial"/>
      <family val="2"/>
    </font>
    <font>
      <sz val="11"/>
      <color theme="1"/>
      <name val="Calibri"/>
      <family val="2"/>
      <scheme val="minor"/>
    </font>
    <font>
      <sz val="10"/>
      <color theme="1"/>
      <name val="Arial"/>
      <family val="2"/>
    </font>
    <font>
      <b/>
      <sz val="10"/>
      <color theme="1"/>
      <name val="Arial"/>
      <family val="2"/>
    </font>
    <font>
      <b/>
      <sz val="11"/>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3" tint="0.79998168889431442"/>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9">
    <xf numFmtId="0" fontId="0" fillId="0" borderId="0"/>
    <xf numFmtId="43" fontId="4" fillId="0" borderId="0" applyFont="0" applyFill="0" applyBorder="0" applyAlignment="0" applyProtection="0"/>
    <xf numFmtId="43" fontId="19" fillId="0" borderId="0" applyFont="0" applyFill="0" applyBorder="0" applyAlignment="0" applyProtection="0"/>
    <xf numFmtId="0" fontId="20" fillId="0" borderId="0"/>
    <xf numFmtId="0" fontId="17" fillId="0" borderId="0"/>
    <xf numFmtId="0" fontId="7" fillId="0" borderId="0"/>
    <xf numFmtId="0" fontId="17" fillId="0" borderId="0"/>
    <xf numFmtId="0" fontId="3" fillId="0" borderId="0"/>
    <xf numFmtId="0" fontId="2" fillId="0" borderId="0"/>
  </cellStyleXfs>
  <cellXfs count="246">
    <xf numFmtId="0" fontId="0" fillId="0" borderId="0" xfId="0"/>
    <xf numFmtId="44" fontId="0" fillId="0" borderId="0" xfId="0" applyNumberFormat="1"/>
    <xf numFmtId="0" fontId="0" fillId="0" borderId="1" xfId="0" applyBorder="1"/>
    <xf numFmtId="0" fontId="0" fillId="0" borderId="2" xfId="0" applyBorder="1"/>
    <xf numFmtId="0" fontId="9" fillId="0" borderId="0" xfId="0" applyFont="1" applyAlignment="1">
      <alignment horizontal="left"/>
    </xf>
    <xf numFmtId="2" fontId="0" fillId="0" borderId="0" xfId="0" applyNumberFormat="1"/>
    <xf numFmtId="167" fontId="8" fillId="0" borderId="0" xfId="0" applyNumberFormat="1" applyFont="1" applyAlignment="1">
      <alignment horizontal="center" vertical="center"/>
    </xf>
    <xf numFmtId="0" fontId="7" fillId="0" borderId="0" xfId="0" applyFont="1"/>
    <xf numFmtId="0" fontId="10" fillId="0" borderId="0" xfId="0" applyFont="1"/>
    <xf numFmtId="0" fontId="7" fillId="0" borderId="0" xfId="0" applyFont="1" applyAlignment="1">
      <alignment horizontal="center" vertical="center"/>
    </xf>
    <xf numFmtId="166" fontId="7" fillId="0" borderId="0" xfId="0" applyNumberFormat="1" applyFont="1" applyAlignment="1">
      <alignment horizontal="left" vertical="center"/>
    </xf>
    <xf numFmtId="166" fontId="7" fillId="0" borderId="0" xfId="0" applyNumberFormat="1" applyFont="1" applyAlignment="1">
      <alignment horizontal="center" vertical="center"/>
    </xf>
    <xf numFmtId="44" fontId="12" fillId="0" borderId="0" xfId="0" applyNumberFormat="1" applyFont="1" applyAlignment="1">
      <alignment horizontal="left"/>
    </xf>
    <xf numFmtId="0" fontId="7" fillId="0" borderId="0" xfId="0" applyFont="1" applyAlignment="1">
      <alignment horizontal="right"/>
    </xf>
    <xf numFmtId="44" fontId="7" fillId="0" borderId="0" xfId="0" applyNumberFormat="1" applyFont="1" applyAlignment="1">
      <alignment horizontal="left"/>
    </xf>
    <xf numFmtId="166" fontId="5" fillId="0" borderId="0" xfId="0" applyNumberFormat="1" applyFont="1" applyAlignment="1">
      <alignment horizontal="center" vertical="center" wrapText="1"/>
    </xf>
    <xf numFmtId="2" fontId="5" fillId="0" borderId="0" xfId="0" applyNumberFormat="1" applyFont="1" applyAlignment="1">
      <alignment horizontal="center" vertical="center" wrapText="1"/>
    </xf>
    <xf numFmtId="0" fontId="7" fillId="0" borderId="0" xfId="0" applyFont="1" applyAlignment="1">
      <alignment horizontal="left" vertical="center"/>
    </xf>
    <xf numFmtId="164" fontId="15" fillId="0" borderId="0" xfId="0" applyNumberFormat="1" applyFont="1" applyAlignment="1">
      <alignment horizontal="center" vertical="center"/>
    </xf>
    <xf numFmtId="1" fontId="7" fillId="0" borderId="0" xfId="0" applyNumberFormat="1" applyFont="1" applyAlignment="1">
      <alignment horizontal="left" vertical="center"/>
    </xf>
    <xf numFmtId="0" fontId="14" fillId="0" borderId="0" xfId="0" applyFont="1"/>
    <xf numFmtId="166" fontId="5" fillId="0" borderId="0" xfId="0" applyNumberFormat="1" applyFont="1" applyAlignment="1">
      <alignment horizontal="right" vertical="center"/>
    </xf>
    <xf numFmtId="0" fontId="5" fillId="0" borderId="0" xfId="0" applyFont="1" applyAlignment="1">
      <alignment horizontal="right"/>
    </xf>
    <xf numFmtId="0" fontId="5" fillId="0" borderId="0" xfId="0" applyFont="1" applyAlignment="1">
      <alignment horizontal="center" vertical="center"/>
    </xf>
    <xf numFmtId="166" fontId="5" fillId="0" borderId="0" xfId="0" applyNumberFormat="1" applyFont="1" applyAlignment="1">
      <alignment horizontal="center"/>
    </xf>
    <xf numFmtId="167" fontId="8" fillId="0" borderId="0" xfId="0" applyNumberFormat="1" applyFont="1" applyAlignment="1">
      <alignment vertical="center"/>
    </xf>
    <xf numFmtId="1" fontId="7" fillId="0" borderId="0" xfId="0" applyNumberFormat="1" applyFont="1" applyAlignment="1">
      <alignment vertical="center"/>
    </xf>
    <xf numFmtId="0" fontId="0" fillId="0" borderId="0" xfId="0" applyAlignment="1">
      <alignment vertical="center"/>
    </xf>
    <xf numFmtId="0" fontId="21" fillId="0" borderId="0" xfId="0" applyFont="1" applyProtection="1">
      <protection locked="0"/>
    </xf>
    <xf numFmtId="0" fontId="21" fillId="0" borderId="0" xfId="0" applyFont="1" applyAlignment="1" applyProtection="1">
      <alignment horizontal="center"/>
      <protection locked="0"/>
    </xf>
    <xf numFmtId="0" fontId="21" fillId="0" borderId="4" xfId="0" applyFont="1" applyBorder="1" applyAlignment="1" applyProtection="1">
      <alignment horizontal="center"/>
      <protection locked="0"/>
    </xf>
    <xf numFmtId="0" fontId="21" fillId="0" borderId="4" xfId="0" applyFont="1" applyBorder="1" applyProtection="1">
      <protection locked="0"/>
    </xf>
    <xf numFmtId="0" fontId="22" fillId="0" borderId="11" xfId="0" applyFont="1" applyBorder="1" applyAlignment="1" applyProtection="1">
      <alignment horizontal="left"/>
      <protection locked="0"/>
    </xf>
    <xf numFmtId="0" fontId="5" fillId="0" borderId="0" xfId="0" applyFont="1" applyAlignment="1">
      <alignment horizontal="right" vertical="top"/>
    </xf>
    <xf numFmtId="0" fontId="7" fillId="0" borderId="0" xfId="0" applyFont="1" applyAlignment="1">
      <alignment horizontal="right" vertical="top"/>
    </xf>
    <xf numFmtId="0" fontId="0" fillId="0" borderId="0" xfId="0" applyAlignment="1">
      <alignment horizontal="justify" vertical="top"/>
    </xf>
    <xf numFmtId="0" fontId="5" fillId="0" borderId="0" xfId="0" applyFont="1" applyAlignment="1">
      <alignment horizontal="justify" vertical="top"/>
    </xf>
    <xf numFmtId="0" fontId="7" fillId="0" borderId="0" xfId="0" applyFont="1" applyAlignment="1">
      <alignment horizontal="justify" vertical="top"/>
    </xf>
    <xf numFmtId="0" fontId="9" fillId="0" borderId="0" xfId="0" applyFont="1" applyAlignment="1">
      <alignment horizontal="justify" vertical="top"/>
    </xf>
    <xf numFmtId="2" fontId="0" fillId="0" borderId="0" xfId="0" applyNumberFormat="1" applyAlignment="1">
      <alignment horizontal="justify" vertical="top"/>
    </xf>
    <xf numFmtId="0" fontId="7" fillId="0" borderId="0" xfId="0" applyFont="1" applyAlignment="1">
      <alignment horizontal="justify" vertical="top" wrapText="1"/>
    </xf>
    <xf numFmtId="0" fontId="0" fillId="0" borderId="0" xfId="0" applyAlignment="1">
      <alignment horizontal="justify" vertical="top" wrapText="1"/>
    </xf>
    <xf numFmtId="14" fontId="7" fillId="0" borderId="0" xfId="0" applyNumberFormat="1" applyFont="1" applyAlignment="1">
      <alignment horizontal="left"/>
    </xf>
    <xf numFmtId="171" fontId="21" fillId="0" borderId="11" xfId="0" applyNumberFormat="1" applyFont="1" applyBorder="1" applyAlignment="1" applyProtection="1">
      <alignment horizontal="center"/>
      <protection locked="0"/>
    </xf>
    <xf numFmtId="171" fontId="21" fillId="0" borderId="12" xfId="0" applyNumberFormat="1" applyFont="1" applyBorder="1" applyAlignment="1" applyProtection="1">
      <alignment horizontal="center"/>
      <protection locked="0"/>
    </xf>
    <xf numFmtId="0" fontId="21" fillId="0" borderId="0" xfId="0" applyFont="1" applyAlignment="1" applyProtection="1">
      <alignment horizontal="right"/>
      <protection locked="0"/>
    </xf>
    <xf numFmtId="0" fontId="2" fillId="3" borderId="0" xfId="8" applyFill="1"/>
    <xf numFmtId="0" fontId="2" fillId="0" borderId="0" xfId="8"/>
    <xf numFmtId="0" fontId="2" fillId="2" borderId="14" xfId="8" applyFill="1" applyBorder="1"/>
    <xf numFmtId="0" fontId="2" fillId="0" borderId="0" xfId="8" applyAlignment="1">
      <alignment horizontal="right"/>
    </xf>
    <xf numFmtId="0" fontId="2" fillId="2" borderId="0" xfId="8" applyFill="1"/>
    <xf numFmtId="3" fontId="21" fillId="0" borderId="0" xfId="0" applyNumberFormat="1" applyFont="1" applyAlignment="1" applyProtection="1">
      <alignment horizontal="center"/>
      <protection locked="0"/>
    </xf>
    <xf numFmtId="3" fontId="7" fillId="0" borderId="0" xfId="0" applyNumberFormat="1" applyFont="1" applyAlignment="1" applyProtection="1">
      <alignment horizontal="center"/>
      <protection locked="0"/>
    </xf>
    <xf numFmtId="170" fontId="21" fillId="0" borderId="0" xfId="0" applyNumberFormat="1" applyFont="1" applyAlignment="1" applyProtection="1">
      <alignment horizontal="center"/>
      <protection locked="0"/>
    </xf>
    <xf numFmtId="0" fontId="2" fillId="0" borderId="0" xfId="8" applyAlignment="1">
      <alignment horizontal="left"/>
    </xf>
    <xf numFmtId="0" fontId="4" fillId="0" borderId="0" xfId="0" applyFont="1" applyAlignment="1">
      <alignment horizontal="left" vertical="center"/>
    </xf>
    <xf numFmtId="0" fontId="0" fillId="0" borderId="0" xfId="0" applyProtection="1">
      <protection locked="0"/>
    </xf>
    <xf numFmtId="0" fontId="7" fillId="0" borderId="0" xfId="0" applyFont="1" applyAlignment="1" applyProtection="1">
      <alignment horizontal="right"/>
      <protection locked="0"/>
    </xf>
    <xf numFmtId="0" fontId="7" fillId="0" borderId="0" xfId="0" applyFont="1" applyProtection="1">
      <protection locked="0"/>
    </xf>
    <xf numFmtId="2" fontId="0" fillId="0" borderId="0" xfId="0" applyNumberFormat="1" applyProtection="1">
      <protection locked="0"/>
    </xf>
    <xf numFmtId="0" fontId="5" fillId="0" borderId="13"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3" xfId="0" applyFont="1" applyBorder="1" applyAlignment="1" applyProtection="1">
      <alignment horizontal="center" vertical="center" wrapText="1"/>
      <protection locked="0"/>
    </xf>
    <xf numFmtId="2" fontId="5" fillId="0" borderId="3" xfId="0" applyNumberFormat="1" applyFont="1" applyBorder="1" applyAlignment="1" applyProtection="1">
      <alignment horizontal="center" vertical="center" wrapText="1"/>
      <protection locked="0"/>
    </xf>
    <xf numFmtId="44" fontId="5" fillId="0" borderId="3" xfId="0" applyNumberFormat="1" applyFont="1" applyBorder="1" applyAlignment="1" applyProtection="1">
      <alignment horizontal="center" vertical="center"/>
      <protection locked="0"/>
    </xf>
    <xf numFmtId="44" fontId="5" fillId="0" borderId="9" xfId="0" applyNumberFormat="1"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44" fontId="5" fillId="0" borderId="5" xfId="0" applyNumberFormat="1" applyFont="1" applyBorder="1" applyAlignment="1" applyProtection="1">
      <alignment horizontal="center" vertical="center"/>
      <protection locked="0"/>
    </xf>
    <xf numFmtId="44" fontId="5" fillId="0" borderId="6" xfId="0" applyNumberFormat="1" applyFont="1" applyBorder="1" applyAlignment="1" applyProtection="1">
      <alignment horizontal="center"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3" fontId="7" fillId="0" borderId="0" xfId="0" applyNumberFormat="1" applyFont="1" applyAlignment="1" applyProtection="1">
      <alignment horizontal="center" vertical="center" wrapText="1"/>
      <protection locked="0"/>
    </xf>
    <xf numFmtId="44" fontId="12" fillId="0" borderId="0" xfId="0" applyNumberFormat="1" applyFont="1" applyAlignment="1" applyProtection="1">
      <alignment horizontal="left"/>
      <protection locked="0"/>
    </xf>
    <xf numFmtId="44" fontId="12" fillId="0" borderId="7" xfId="0" applyNumberFormat="1" applyFont="1" applyBorder="1" applyAlignment="1" applyProtection="1">
      <alignment horizontal="left"/>
      <protection locked="0"/>
    </xf>
    <xf numFmtId="1" fontId="7" fillId="0" borderId="0" xfId="0" applyNumberFormat="1"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164" fontId="7" fillId="0" borderId="12" xfId="0" applyNumberFormat="1" applyFont="1" applyBorder="1" applyAlignment="1" applyProtection="1">
      <alignment horizontal="center" vertical="center"/>
      <protection locked="0"/>
    </xf>
    <xf numFmtId="0" fontId="7" fillId="0" borderId="4" xfId="0" applyFont="1" applyBorder="1" applyAlignment="1" applyProtection="1">
      <alignment horizontal="left" vertical="center" wrapText="1"/>
      <protection locked="0"/>
    </xf>
    <xf numFmtId="0" fontId="7" fillId="0" borderId="4" xfId="0" applyFont="1" applyBorder="1" applyAlignment="1" applyProtection="1">
      <alignment horizontal="center" vertical="center" wrapText="1"/>
      <protection locked="0"/>
    </xf>
    <xf numFmtId="44" fontId="12" fillId="0" borderId="4" xfId="0" applyNumberFormat="1" applyFont="1" applyBorder="1" applyAlignment="1" applyProtection="1">
      <alignment horizontal="left"/>
      <protection locked="0"/>
    </xf>
    <xf numFmtId="44" fontId="12" fillId="0" borderId="8" xfId="0" applyNumberFormat="1" applyFont="1" applyBorder="1" applyAlignment="1" applyProtection="1">
      <alignment horizontal="left"/>
      <protection locked="0"/>
    </xf>
    <xf numFmtId="0" fontId="7" fillId="0" borderId="0" xfId="0" applyFont="1" applyAlignment="1" applyProtection="1">
      <alignment horizontal="center" vertical="center"/>
      <protection locked="0"/>
    </xf>
    <xf numFmtId="166" fontId="7" fillId="0" borderId="0" xfId="0" applyNumberFormat="1" applyFont="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168" fontId="5" fillId="0" borderId="0" xfId="0" applyNumberFormat="1" applyFont="1" applyAlignment="1" applyProtection="1">
      <alignment horizontal="right"/>
      <protection locked="0"/>
    </xf>
    <xf numFmtId="0" fontId="14" fillId="0" borderId="0" xfId="0" applyFont="1" applyProtection="1">
      <protection locked="0"/>
    </xf>
    <xf numFmtId="164" fontId="7" fillId="0" borderId="0" xfId="0" applyNumberFormat="1" applyFont="1" applyAlignment="1" applyProtection="1">
      <alignment horizontal="right" vertical="top"/>
      <protection locked="0"/>
    </xf>
    <xf numFmtId="0" fontId="7" fillId="0" borderId="0" xfId="0" applyFont="1" applyAlignment="1" applyProtection="1">
      <alignment horizontal="justify" vertical="top" wrapText="1"/>
      <protection locked="0"/>
    </xf>
    <xf numFmtId="0" fontId="0" fillId="0" borderId="0" xfId="0" applyAlignment="1" applyProtection="1">
      <alignment horizontal="justify" vertical="top"/>
      <protection locked="0"/>
    </xf>
    <xf numFmtId="2" fontId="0" fillId="0" borderId="0" xfId="0" applyNumberFormat="1" applyAlignment="1" applyProtection="1">
      <alignment horizontal="justify" vertical="top"/>
      <protection locked="0"/>
    </xf>
    <xf numFmtId="0" fontId="5" fillId="0" borderId="0" xfId="0" applyFont="1" applyAlignment="1" applyProtection="1">
      <alignment horizontal="right"/>
      <protection locked="0"/>
    </xf>
    <xf numFmtId="0" fontId="0" fillId="0" borderId="1" xfId="0" applyBorder="1" applyProtection="1">
      <protection locked="0"/>
    </xf>
    <xf numFmtId="0" fontId="0" fillId="0" borderId="2" xfId="0" applyBorder="1" applyProtection="1">
      <protection locked="0"/>
    </xf>
    <xf numFmtId="14" fontId="0" fillId="0" borderId="0" xfId="0" applyNumberFormat="1" applyAlignment="1">
      <alignment horizontal="left"/>
    </xf>
    <xf numFmtId="167" fontId="8" fillId="0" borderId="0" xfId="0" applyNumberFormat="1" applyFont="1" applyAlignment="1" applyProtection="1">
      <alignment vertical="center"/>
      <protection locked="0"/>
    </xf>
    <xf numFmtId="167" fontId="8" fillId="0" borderId="0" xfId="0" applyNumberFormat="1" applyFont="1" applyAlignment="1" applyProtection="1">
      <alignment horizontal="center" vertical="center"/>
      <protection locked="0"/>
    </xf>
    <xf numFmtId="164" fontId="6" fillId="0" borderId="13" xfId="0" applyNumberFormat="1" applyFont="1" applyBorder="1" applyAlignment="1" applyProtection="1">
      <alignment horizontal="center" vertical="center"/>
      <protection locked="0"/>
    </xf>
    <xf numFmtId="165" fontId="6" fillId="0" borderId="3" xfId="0" applyNumberFormat="1"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wrapText="1"/>
      <protection locked="0"/>
    </xf>
    <xf numFmtId="166" fontId="6" fillId="0" borderId="3" xfId="0" applyNumberFormat="1" applyFont="1" applyBorder="1" applyAlignment="1" applyProtection="1">
      <alignment horizontal="center" vertical="center" wrapText="1"/>
      <protection locked="0"/>
    </xf>
    <xf numFmtId="0" fontId="6" fillId="0" borderId="9" xfId="0" applyFont="1" applyBorder="1" applyAlignment="1" applyProtection="1">
      <alignment horizontal="center" vertical="center"/>
      <protection locked="0"/>
    </xf>
    <xf numFmtId="164" fontId="6" fillId="0" borderId="10" xfId="0" applyNumberFormat="1" applyFont="1" applyBorder="1" applyAlignment="1" applyProtection="1">
      <alignment horizontal="center" vertical="center"/>
      <protection locked="0"/>
    </xf>
    <xf numFmtId="165" fontId="6" fillId="0" borderId="0" xfId="0" applyNumberFormat="1" applyFont="1" applyAlignment="1" applyProtection="1">
      <alignment horizontal="center" vertical="center"/>
      <protection locked="0"/>
    </xf>
    <xf numFmtId="166" fontId="5" fillId="0" borderId="0" xfId="0" applyNumberFormat="1" applyFont="1" applyAlignment="1" applyProtection="1">
      <alignment horizontal="center" vertical="center" wrapText="1"/>
      <protection locked="0"/>
    </xf>
    <xf numFmtId="166" fontId="6" fillId="0" borderId="0" xfId="0" applyNumberFormat="1" applyFont="1" applyAlignment="1" applyProtection="1">
      <alignment horizontal="center" vertical="center" wrapText="1"/>
      <protection locked="0"/>
    </xf>
    <xf numFmtId="0" fontId="6" fillId="0" borderId="7" xfId="0" applyFont="1" applyBorder="1" applyAlignment="1" applyProtection="1">
      <alignment horizontal="center" vertical="center"/>
      <protection locked="0"/>
    </xf>
    <xf numFmtId="165" fontId="7" fillId="0" borderId="0" xfId="0" applyNumberFormat="1" applyFont="1" applyAlignment="1" applyProtection="1">
      <alignment horizontal="left" vertical="center"/>
      <protection locked="0"/>
    </xf>
    <xf numFmtId="166" fontId="7" fillId="0" borderId="0" xfId="0" applyNumberFormat="1" applyFont="1" applyAlignment="1" applyProtection="1">
      <alignment horizontal="center" vertical="center" wrapText="1"/>
      <protection locked="0"/>
    </xf>
    <xf numFmtId="166" fontId="7" fillId="0" borderId="0" xfId="0" applyNumberFormat="1" applyFont="1" applyAlignment="1" applyProtection="1">
      <alignment horizontal="left" vertical="center"/>
      <protection locked="0"/>
    </xf>
    <xf numFmtId="3" fontId="0" fillId="0" borderId="0" xfId="0" applyNumberFormat="1" applyAlignment="1" applyProtection="1">
      <alignment horizontal="center"/>
      <protection locked="0"/>
    </xf>
    <xf numFmtId="166" fontId="7" fillId="0" borderId="4" xfId="0" applyNumberFormat="1" applyFont="1" applyBorder="1" applyAlignment="1" applyProtection="1">
      <alignment horizontal="left" vertical="center"/>
      <protection locked="0"/>
    </xf>
    <xf numFmtId="166" fontId="7" fillId="0" borderId="4" xfId="0" applyNumberFormat="1" applyFont="1" applyBorder="1" applyAlignment="1" applyProtection="1">
      <alignment horizontal="center" vertical="center"/>
      <protection locked="0"/>
    </xf>
    <xf numFmtId="1" fontId="7" fillId="0" borderId="0" xfId="0" applyNumberFormat="1" applyFont="1" applyAlignment="1" applyProtection="1">
      <alignment horizontal="center" vertical="center"/>
      <protection locked="0"/>
    </xf>
    <xf numFmtId="44" fontId="6" fillId="0" borderId="0" xfId="0" applyNumberFormat="1" applyFont="1" applyAlignment="1" applyProtection="1">
      <alignment horizontal="right"/>
      <protection locked="0"/>
    </xf>
    <xf numFmtId="44" fontId="12" fillId="0" borderId="5" xfId="0" applyNumberFormat="1" applyFont="1" applyBorder="1" applyAlignment="1" applyProtection="1">
      <alignment horizontal="left"/>
      <protection locked="0"/>
    </xf>
    <xf numFmtId="44" fontId="7" fillId="0" borderId="0" xfId="0" applyNumberFormat="1" applyFont="1" applyAlignment="1" applyProtection="1">
      <alignment horizontal="left"/>
      <protection locked="0"/>
    </xf>
    <xf numFmtId="169" fontId="7" fillId="0" borderId="0" xfId="0" applyNumberFormat="1" applyFont="1" applyAlignment="1" applyProtection="1">
      <alignment horizontal="justify" vertical="top"/>
      <protection locked="0"/>
    </xf>
    <xf numFmtId="166" fontId="7" fillId="0" borderId="0" xfId="0" applyNumberFormat="1" applyFont="1" applyAlignment="1" applyProtection="1">
      <alignment horizontal="justify" vertical="top"/>
      <protection locked="0"/>
    </xf>
    <xf numFmtId="3" fontId="0" fillId="0" borderId="0" xfId="0" applyNumberFormat="1" applyAlignment="1" applyProtection="1">
      <alignment horizontal="justify" vertical="top"/>
      <protection locked="0"/>
    </xf>
    <xf numFmtId="44" fontId="7" fillId="0" borderId="0" xfId="0" applyNumberFormat="1" applyFont="1" applyAlignment="1" applyProtection="1">
      <alignment horizontal="justify" vertical="top"/>
      <protection locked="0"/>
    </xf>
    <xf numFmtId="0" fontId="6" fillId="0" borderId="0" xfId="0" applyFont="1" applyAlignment="1" applyProtection="1">
      <alignment horizontal="right"/>
      <protection locked="0"/>
    </xf>
    <xf numFmtId="0" fontId="7" fillId="0" borderId="0" xfId="0" applyFont="1" applyAlignment="1" applyProtection="1">
      <alignment horizontal="center"/>
      <protection locked="0"/>
    </xf>
    <xf numFmtId="165" fontId="6" fillId="0" borderId="5" xfId="0" applyNumberFormat="1" applyFont="1" applyBorder="1" applyAlignment="1" applyProtection="1">
      <alignment horizontal="center" vertical="center"/>
      <protection locked="0"/>
    </xf>
    <xf numFmtId="166" fontId="5" fillId="0" borderId="5" xfId="0" applyNumberFormat="1" applyFont="1" applyBorder="1" applyAlignment="1" applyProtection="1">
      <alignment horizontal="center" vertical="center" wrapText="1"/>
      <protection locked="0"/>
    </xf>
    <xf numFmtId="166" fontId="6" fillId="0" borderId="5" xfId="0" applyNumberFormat="1" applyFont="1" applyBorder="1" applyAlignment="1" applyProtection="1">
      <alignment horizontal="center" vertical="center" wrapText="1"/>
      <protection locked="0"/>
    </xf>
    <xf numFmtId="0" fontId="6" fillId="0" borderId="6" xfId="0" applyFont="1" applyBorder="1" applyAlignment="1" applyProtection="1">
      <alignment horizontal="center" vertical="center"/>
      <protection locked="0"/>
    </xf>
    <xf numFmtId="2" fontId="7" fillId="0" borderId="0" xfId="0" applyNumberFormat="1" applyFont="1" applyProtection="1">
      <protection locked="0"/>
    </xf>
    <xf numFmtId="0" fontId="6" fillId="0" borderId="12" xfId="0" applyFont="1" applyBorder="1" applyAlignment="1" applyProtection="1">
      <alignment horizontal="center" vertical="center"/>
      <protection locked="0"/>
    </xf>
    <xf numFmtId="3" fontId="7" fillId="0" borderId="4" xfId="0" applyNumberFormat="1" applyFont="1" applyBorder="1" applyAlignment="1" applyProtection="1">
      <alignment horizontal="center"/>
      <protection locked="0"/>
    </xf>
    <xf numFmtId="168" fontId="6" fillId="0" borderId="4" xfId="0" applyNumberFormat="1" applyFont="1" applyBorder="1" applyAlignment="1" applyProtection="1">
      <alignment horizontal="right"/>
      <protection locked="0"/>
    </xf>
    <xf numFmtId="168" fontId="6" fillId="0" borderId="0" xfId="0" applyNumberFormat="1" applyFont="1" applyAlignment="1" applyProtection="1">
      <alignment horizontal="right"/>
      <protection locked="0"/>
    </xf>
    <xf numFmtId="0" fontId="13" fillId="0" borderId="0" xfId="0" applyFont="1" applyProtection="1">
      <protection locked="0"/>
    </xf>
    <xf numFmtId="0" fontId="7" fillId="0" borderId="0" xfId="0" applyFont="1" applyAlignment="1" applyProtection="1">
      <alignment vertical="top" wrapText="1"/>
      <protection locked="0"/>
    </xf>
    <xf numFmtId="3" fontId="21" fillId="0" borderId="0" xfId="0" applyNumberFormat="1" applyFont="1" applyAlignment="1">
      <alignment horizontal="center"/>
    </xf>
    <xf numFmtId="166" fontId="6" fillId="0" borderId="10" xfId="0" applyNumberFormat="1" applyFont="1" applyBorder="1" applyAlignment="1" applyProtection="1">
      <alignment horizontal="center" vertical="center"/>
      <protection locked="0"/>
    </xf>
    <xf numFmtId="166" fontId="6" fillId="0" borderId="5" xfId="0" applyNumberFormat="1" applyFont="1" applyBorder="1" applyAlignment="1" applyProtection="1">
      <alignment horizontal="left" vertical="center"/>
      <protection locked="0"/>
    </xf>
    <xf numFmtId="166" fontId="6" fillId="0" borderId="5" xfId="0" applyNumberFormat="1" applyFont="1" applyBorder="1" applyAlignment="1" applyProtection="1">
      <alignment horizontal="center" vertical="center"/>
      <protection locked="0"/>
    </xf>
    <xf numFmtId="0" fontId="0" fillId="0" borderId="6" xfId="0" applyBorder="1" applyProtection="1">
      <protection locked="0"/>
    </xf>
    <xf numFmtId="49" fontId="0" fillId="0" borderId="0" xfId="0" applyNumberFormat="1" applyProtection="1">
      <protection locked="0"/>
    </xf>
    <xf numFmtId="49" fontId="7" fillId="0" borderId="0" xfId="0" applyNumberFormat="1" applyFont="1" applyProtection="1">
      <protection locked="0"/>
    </xf>
    <xf numFmtId="0" fontId="7" fillId="0" borderId="4" xfId="0" applyFont="1" applyBorder="1" applyProtection="1">
      <protection locked="0"/>
    </xf>
    <xf numFmtId="0" fontId="7" fillId="0" borderId="4" xfId="0" applyFont="1" applyBorder="1" applyAlignment="1" applyProtection="1">
      <alignment horizontal="center"/>
      <protection locked="0"/>
    </xf>
    <xf numFmtId="3" fontId="7" fillId="0" borderId="4" xfId="0" applyNumberFormat="1" applyFont="1" applyBorder="1" applyAlignment="1" applyProtection="1">
      <alignment horizontal="center" vertical="center"/>
      <protection locked="0"/>
    </xf>
    <xf numFmtId="44" fontId="5" fillId="0" borderId="0" xfId="0" applyNumberFormat="1" applyFont="1" applyAlignment="1" applyProtection="1">
      <alignment horizontal="right" vertical="center"/>
      <protection locked="0"/>
    </xf>
    <xf numFmtId="0" fontId="7" fillId="0" borderId="0" xfId="0" applyFont="1" applyAlignment="1" applyProtection="1">
      <alignment horizontal="right" vertical="center"/>
      <protection locked="0"/>
    </xf>
    <xf numFmtId="44" fontId="6" fillId="0" borderId="0" xfId="0" applyNumberFormat="1" applyFont="1" applyAlignment="1" applyProtection="1">
      <alignment horizontal="justify" vertical="top"/>
      <protection locked="0"/>
    </xf>
    <xf numFmtId="164" fontId="0" fillId="0" borderId="0" xfId="0" applyNumberFormat="1" applyAlignment="1" applyProtection="1">
      <alignment horizontal="center" vertical="center"/>
      <protection locked="0"/>
    </xf>
    <xf numFmtId="164" fontId="0" fillId="0" borderId="0" xfId="0" applyNumberFormat="1" applyAlignment="1" applyProtection="1">
      <alignment horizontal="justify" vertical="top"/>
      <protection locked="0"/>
    </xf>
    <xf numFmtId="165" fontId="7" fillId="0" borderId="0" xfId="0" applyNumberFormat="1" applyFont="1" applyAlignment="1" applyProtection="1">
      <alignment horizontal="justify" vertical="top"/>
      <protection locked="0"/>
    </xf>
    <xf numFmtId="168" fontId="6" fillId="0" borderId="0" xfId="0" applyNumberFormat="1" applyFont="1" applyAlignment="1" applyProtection="1">
      <alignment horizontal="justify" vertical="top"/>
      <protection locked="0"/>
    </xf>
    <xf numFmtId="0" fontId="9" fillId="0" borderId="0" xfId="0" applyFont="1" applyAlignment="1" applyProtection="1">
      <alignment horizontal="justify" vertical="top"/>
      <protection locked="0"/>
    </xf>
    <xf numFmtId="164" fontId="5" fillId="0" borderId="10" xfId="0" applyNumberFormat="1" applyFont="1" applyBorder="1" applyAlignment="1" applyProtection="1">
      <alignment vertical="center"/>
      <protection locked="0"/>
    </xf>
    <xf numFmtId="164" fontId="16" fillId="0" borderId="5" xfId="0" applyNumberFormat="1" applyFont="1" applyBorder="1" applyAlignment="1" applyProtection="1">
      <alignment vertical="center"/>
      <protection locked="0"/>
    </xf>
    <xf numFmtId="0" fontId="6" fillId="0" borderId="0" xfId="0" applyFont="1" applyAlignment="1" applyProtection="1">
      <alignment horizontal="right" vertical="top"/>
      <protection locked="0"/>
    </xf>
    <xf numFmtId="0" fontId="0" fillId="0" borderId="0" xfId="0" applyAlignment="1" applyProtection="1">
      <alignment vertical="top" wrapText="1"/>
      <protection locked="0"/>
    </xf>
    <xf numFmtId="1" fontId="7" fillId="0" borderId="0" xfId="0" applyNumberFormat="1" applyFont="1" applyAlignment="1" applyProtection="1">
      <alignment vertical="top"/>
      <protection locked="0"/>
    </xf>
    <xf numFmtId="0" fontId="9" fillId="0" borderId="0" xfId="0" applyFont="1" applyAlignment="1" applyProtection="1">
      <alignment horizontal="left"/>
      <protection locked="0"/>
    </xf>
    <xf numFmtId="169" fontId="0" fillId="0" borderId="0" xfId="0" applyNumberFormat="1" applyProtection="1">
      <protection locked="0"/>
    </xf>
    <xf numFmtId="169" fontId="5" fillId="0" borderId="3" xfId="0" applyNumberFormat="1" applyFont="1" applyBorder="1" applyAlignment="1" applyProtection="1">
      <alignment horizontal="center" vertical="center" wrapText="1"/>
      <protection locked="0"/>
    </xf>
    <xf numFmtId="44" fontId="7" fillId="0" borderId="0" xfId="0" applyNumberFormat="1" applyFont="1" applyAlignment="1" applyProtection="1">
      <alignment horizontal="right"/>
      <protection locked="0"/>
    </xf>
    <xf numFmtId="44" fontId="12" fillId="0" borderId="6" xfId="0" applyNumberFormat="1" applyFont="1" applyBorder="1" applyAlignment="1" applyProtection="1">
      <alignment horizontal="left"/>
      <protection locked="0"/>
    </xf>
    <xf numFmtId="0" fontId="22" fillId="0" borderId="11" xfId="0" applyFont="1" applyBorder="1" applyProtection="1">
      <protection locked="0"/>
    </xf>
    <xf numFmtId="0" fontId="22" fillId="0" borderId="0" xfId="0" applyFont="1" applyProtection="1">
      <protection locked="0"/>
    </xf>
    <xf numFmtId="0" fontId="16" fillId="0" borderId="0" xfId="0" applyFont="1" applyAlignment="1" applyProtection="1">
      <alignment horizontal="center" wrapText="1"/>
      <protection locked="0"/>
    </xf>
    <xf numFmtId="166" fontId="7" fillId="0" borderId="4" xfId="0" applyNumberFormat="1" applyFont="1" applyBorder="1" applyAlignment="1" applyProtection="1">
      <alignment vertical="center"/>
      <protection locked="0"/>
    </xf>
    <xf numFmtId="44" fontId="7" fillId="0" borderId="4" xfId="0" applyNumberFormat="1" applyFont="1" applyBorder="1" applyAlignment="1" applyProtection="1">
      <alignment horizontal="right"/>
      <protection locked="0"/>
    </xf>
    <xf numFmtId="164" fontId="7" fillId="0" borderId="0" xfId="0" applyNumberFormat="1" applyFont="1" applyAlignment="1" applyProtection="1">
      <alignment horizontal="center" vertical="center"/>
      <protection locked="0"/>
    </xf>
    <xf numFmtId="166" fontId="7" fillId="0" borderId="0" xfId="0" applyNumberFormat="1" applyFont="1" applyAlignment="1" applyProtection="1">
      <alignment vertical="center"/>
      <protection locked="0"/>
    </xf>
    <xf numFmtId="169" fontId="7" fillId="0" borderId="0" xfId="0" applyNumberFormat="1" applyFont="1" applyAlignment="1" applyProtection="1">
      <alignment horizontal="center"/>
      <protection locked="0"/>
    </xf>
    <xf numFmtId="44" fontId="6" fillId="0" borderId="0" xfId="0" applyNumberFormat="1" applyFont="1" applyAlignment="1" applyProtection="1">
      <alignment horizontal="right" vertical="center"/>
      <protection locked="0"/>
    </xf>
    <xf numFmtId="169" fontId="0" fillId="0" borderId="0" xfId="0" applyNumberFormat="1" applyAlignment="1" applyProtection="1">
      <alignment horizontal="justify" vertical="top"/>
      <protection locked="0"/>
    </xf>
    <xf numFmtId="165" fontId="7" fillId="0" borderId="0" xfId="0" applyNumberFormat="1" applyFont="1" applyAlignment="1" applyProtection="1">
      <alignment horizontal="left" vertical="center" wrapText="1"/>
      <protection locked="0"/>
    </xf>
    <xf numFmtId="165" fontId="7" fillId="0" borderId="4" xfId="0" applyNumberFormat="1" applyFont="1" applyBorder="1" applyAlignment="1" applyProtection="1">
      <alignment horizontal="left" vertical="center"/>
      <protection locked="0"/>
    </xf>
    <xf numFmtId="166" fontId="7" fillId="0" borderId="4" xfId="0" applyNumberFormat="1" applyFont="1" applyBorder="1" applyAlignment="1" applyProtection="1">
      <alignment horizontal="center" vertical="center" wrapText="1"/>
      <protection locked="0"/>
    </xf>
    <xf numFmtId="1" fontId="7" fillId="0" borderId="4"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7" fillId="0" borderId="4" xfId="0" applyNumberFormat="1" applyFont="1" applyBorder="1" applyAlignment="1" applyProtection="1">
      <alignment horizontal="center" vertical="center" wrapText="1"/>
      <protection locked="0"/>
    </xf>
    <xf numFmtId="4" fontId="7" fillId="0" borderId="0" xfId="0" applyNumberFormat="1" applyFont="1" applyAlignment="1" applyProtection="1">
      <alignment horizontal="center" vertical="center" wrapText="1"/>
      <protection locked="0"/>
    </xf>
    <xf numFmtId="3" fontId="16" fillId="0" borderId="0" xfId="0" applyNumberFormat="1" applyFont="1" applyAlignment="1" applyProtection="1">
      <alignment horizontal="center" wrapText="1"/>
      <protection locked="0"/>
    </xf>
    <xf numFmtId="4" fontId="21" fillId="0" borderId="0" xfId="0" applyNumberFormat="1" applyFont="1" applyAlignment="1" applyProtection="1">
      <alignment horizontal="center"/>
      <protection locked="0"/>
    </xf>
    <xf numFmtId="3" fontId="5" fillId="0" borderId="5" xfId="0" applyNumberFormat="1" applyFont="1" applyBorder="1" applyAlignment="1" applyProtection="1">
      <alignment horizontal="center" vertical="center" wrapText="1"/>
      <protection locked="0"/>
    </xf>
    <xf numFmtId="3" fontId="21" fillId="0" borderId="4" xfId="0" applyNumberFormat="1" applyFont="1" applyBorder="1" applyAlignment="1" applyProtection="1">
      <alignment horizontal="center"/>
      <protection locked="0"/>
    </xf>
    <xf numFmtId="3" fontId="6" fillId="0" borderId="5" xfId="0" applyNumberFormat="1" applyFont="1" applyBorder="1" applyAlignment="1" applyProtection="1">
      <alignment horizontal="center" vertical="center"/>
      <protection locked="0"/>
    </xf>
    <xf numFmtId="3" fontId="7" fillId="0" borderId="0" xfId="1" applyNumberFormat="1" applyFont="1" applyFill="1" applyBorder="1" applyAlignment="1" applyProtection="1">
      <alignment horizontal="center" vertical="center"/>
      <protection locked="0"/>
    </xf>
    <xf numFmtId="1" fontId="5" fillId="0" borderId="5" xfId="0" applyNumberFormat="1" applyFont="1" applyBorder="1" applyAlignment="1" applyProtection="1">
      <alignment horizontal="center" vertical="center" wrapText="1"/>
      <protection locked="0"/>
    </xf>
    <xf numFmtId="0" fontId="4" fillId="0" borderId="0" xfId="0" applyFont="1" applyAlignment="1" applyProtection="1">
      <alignment horizontal="justify" vertical="top" wrapText="1"/>
      <protection locked="0"/>
    </xf>
    <xf numFmtId="165" fontId="4" fillId="0" borderId="0" xfId="0" applyNumberFormat="1" applyFont="1" applyAlignment="1" applyProtection="1">
      <alignment horizontal="left" vertical="center"/>
      <protection locked="0"/>
    </xf>
    <xf numFmtId="166" fontId="4" fillId="0" borderId="0" xfId="0" applyNumberFormat="1" applyFont="1" applyAlignment="1" applyProtection="1">
      <alignment horizontal="center" vertical="center" wrapText="1"/>
      <protection locked="0"/>
    </xf>
    <xf numFmtId="164" fontId="4" fillId="0" borderId="0" xfId="0" applyNumberFormat="1" applyFont="1" applyAlignment="1" applyProtection="1">
      <alignment horizontal="right" vertical="top"/>
      <protection locked="0"/>
    </xf>
    <xf numFmtId="169" fontId="4" fillId="0" borderId="0" xfId="0" applyNumberFormat="1" applyFont="1" applyAlignment="1" applyProtection="1">
      <alignment horizontal="justify" vertical="top"/>
      <protection locked="0"/>
    </xf>
    <xf numFmtId="166" fontId="4" fillId="0" borderId="0" xfId="0" applyNumberFormat="1" applyFont="1" applyAlignment="1" applyProtection="1">
      <alignment horizontal="justify" vertical="top"/>
      <protection locked="0"/>
    </xf>
    <xf numFmtId="44" fontId="4" fillId="0" borderId="0" xfId="0" applyNumberFormat="1" applyFont="1" applyAlignment="1" applyProtection="1">
      <alignment horizontal="justify" vertical="top"/>
      <protection locked="0"/>
    </xf>
    <xf numFmtId="0" fontId="23" fillId="0" borderId="0" xfId="8" applyFont="1" applyAlignment="1">
      <alignment horizontal="center"/>
    </xf>
    <xf numFmtId="0" fontId="2" fillId="2" borderId="15" xfId="8" applyFill="1" applyBorder="1"/>
    <xf numFmtId="0" fontId="2" fillId="2" borderId="16" xfId="8" applyFill="1" applyBorder="1"/>
    <xf numFmtId="0" fontId="23" fillId="0" borderId="18" xfId="8" applyFont="1" applyBorder="1" applyAlignment="1">
      <alignment horizontal="center"/>
    </xf>
    <xf numFmtId="0" fontId="23" fillId="0" borderId="19" xfId="8" applyFont="1" applyBorder="1" applyAlignment="1">
      <alignment horizontal="center"/>
    </xf>
    <xf numFmtId="0" fontId="23" fillId="0" borderId="20" xfId="8" applyFont="1" applyBorder="1" applyAlignment="1">
      <alignment horizontal="center"/>
    </xf>
    <xf numFmtId="0" fontId="2" fillId="2" borderId="21" xfId="8" applyFill="1" applyBorder="1"/>
    <xf numFmtId="0" fontId="2" fillId="0" borderId="14" xfId="8" applyBorder="1"/>
    <xf numFmtId="0" fontId="2" fillId="0" borderId="15" xfId="8" applyBorder="1"/>
    <xf numFmtId="0" fontId="2" fillId="0" borderId="17" xfId="8" applyBorder="1"/>
    <xf numFmtId="0" fontId="2" fillId="0" borderId="22" xfId="8" applyBorder="1"/>
    <xf numFmtId="170" fontId="21" fillId="0" borderId="0" xfId="0" applyNumberFormat="1" applyFont="1" applyAlignment="1">
      <alignment horizontal="center"/>
    </xf>
    <xf numFmtId="44" fontId="4" fillId="0" borderId="0" xfId="0" applyNumberFormat="1" applyFont="1" applyAlignment="1" applyProtection="1">
      <alignment horizontal="right"/>
      <protection locked="0"/>
    </xf>
    <xf numFmtId="0" fontId="4" fillId="0" borderId="0" xfId="0" applyFont="1" applyAlignment="1" applyProtection="1">
      <alignment horizontal="left" vertical="center" wrapText="1"/>
      <protection locked="0"/>
    </xf>
    <xf numFmtId="3" fontId="7" fillId="0" borderId="0" xfId="0" applyNumberFormat="1" applyFont="1" applyAlignment="1">
      <alignment horizontal="center" vertical="center" wrapText="1"/>
    </xf>
    <xf numFmtId="0" fontId="4" fillId="0" borderId="0" xfId="0" applyFont="1"/>
    <xf numFmtId="0" fontId="1" fillId="2" borderId="16" xfId="8" applyFont="1" applyFill="1" applyBorder="1"/>
    <xf numFmtId="166" fontId="4" fillId="0" borderId="0" xfId="0" applyNumberFormat="1" applyFont="1" applyAlignment="1" applyProtection="1">
      <alignment horizontal="left" vertical="center"/>
      <protection locked="0"/>
    </xf>
    <xf numFmtId="0" fontId="4" fillId="0" borderId="0" xfId="0" applyFont="1" applyAlignment="1">
      <alignment horizontal="left" vertical="center" wrapText="1"/>
    </xf>
    <xf numFmtId="0" fontId="7" fillId="0" borderId="0" xfId="0" applyFont="1" applyAlignment="1">
      <alignment horizontal="justify" vertical="top" wrapText="1"/>
    </xf>
    <xf numFmtId="164" fontId="14" fillId="0" borderId="0" xfId="0" applyNumberFormat="1" applyFont="1" applyAlignment="1">
      <alignment horizontal="left" vertical="center"/>
    </xf>
    <xf numFmtId="0" fontId="11" fillId="0" borderId="0" xfId="0" applyFont="1" applyAlignment="1">
      <alignment horizontal="center" vertical="center" wrapText="1"/>
    </xf>
    <xf numFmtId="1" fontId="7" fillId="0" borderId="0" xfId="0" applyNumberFormat="1" applyFont="1" applyAlignment="1">
      <alignment horizontal="left" vertical="center"/>
    </xf>
    <xf numFmtId="0" fontId="4" fillId="0" borderId="0" xfId="0" applyFont="1" applyAlignment="1">
      <alignment horizontal="justify" vertical="top"/>
    </xf>
    <xf numFmtId="0" fontId="7" fillId="0" borderId="0" xfId="0" applyFont="1" applyAlignment="1">
      <alignment horizontal="justify" vertical="top"/>
    </xf>
    <xf numFmtId="0" fontId="7" fillId="0" borderId="0" xfId="0" applyFont="1" applyAlignment="1" applyProtection="1">
      <alignment horizontal="justify" vertical="top" wrapText="1"/>
      <protection locked="0"/>
    </xf>
    <xf numFmtId="0" fontId="11" fillId="0" borderId="0" xfId="0" applyFont="1" applyAlignment="1">
      <alignment horizontal="center" vertical="top" wrapText="1"/>
    </xf>
    <xf numFmtId="0" fontId="11" fillId="0" borderId="0" xfId="0" applyFont="1" applyAlignment="1" applyProtection="1">
      <alignment horizontal="center" vertical="top" wrapText="1"/>
      <protection locked="0"/>
    </xf>
    <xf numFmtId="0" fontId="4" fillId="0" borderId="0" xfId="0" applyFont="1" applyAlignment="1" applyProtection="1">
      <alignment horizontal="justify" vertical="top" wrapText="1"/>
      <protection locked="0"/>
    </xf>
    <xf numFmtId="0" fontId="18" fillId="0" borderId="0" xfId="0" applyFont="1" applyAlignment="1" applyProtection="1">
      <alignment horizontal="justify" vertical="top" wrapText="1"/>
      <protection locked="0"/>
    </xf>
    <xf numFmtId="0" fontId="11" fillId="0" borderId="0" xfId="0" applyFont="1" applyAlignment="1">
      <alignment horizontal="center" wrapText="1"/>
    </xf>
    <xf numFmtId="0" fontId="11" fillId="0" borderId="0" xfId="0" applyFont="1" applyAlignment="1" applyProtection="1">
      <alignment horizontal="center" wrapText="1"/>
      <protection locked="0"/>
    </xf>
    <xf numFmtId="166" fontId="7" fillId="0" borderId="0" xfId="0" applyNumberFormat="1" applyFont="1" applyAlignment="1" applyProtection="1">
      <alignment horizontal="justify" vertical="top"/>
      <protection locked="0"/>
    </xf>
    <xf numFmtId="0" fontId="21" fillId="0" borderId="0" xfId="0" applyFont="1" applyProtection="1">
      <protection locked="0"/>
    </xf>
    <xf numFmtId="166" fontId="4" fillId="0" borderId="0" xfId="0" applyNumberFormat="1" applyFont="1" applyAlignment="1" applyProtection="1">
      <alignment horizontal="justify" vertical="top" wrapText="1"/>
      <protection locked="0"/>
    </xf>
    <xf numFmtId="166" fontId="7" fillId="0" borderId="0" xfId="0" applyNumberFormat="1" applyFont="1" applyAlignment="1" applyProtection="1">
      <alignment horizontal="justify" vertical="top" wrapText="1"/>
      <protection locked="0"/>
    </xf>
    <xf numFmtId="0" fontId="18" fillId="0" borderId="0" xfId="0" applyFont="1" applyAlignment="1" applyProtection="1">
      <alignment horizontal="justify" vertical="top"/>
      <protection locked="0"/>
    </xf>
    <xf numFmtId="166" fontId="18" fillId="0" borderId="0" xfId="0" applyNumberFormat="1" applyFont="1" applyAlignment="1" applyProtection="1">
      <alignment horizontal="justify" vertical="top" wrapText="1"/>
      <protection locked="0"/>
    </xf>
    <xf numFmtId="0" fontId="13" fillId="0" borderId="0" xfId="0" applyFont="1" applyAlignment="1" applyProtection="1">
      <alignment horizontal="left" vertical="top" wrapText="1"/>
      <protection locked="0"/>
    </xf>
    <xf numFmtId="0" fontId="13" fillId="0" borderId="0" xfId="0" applyFont="1" applyAlignment="1" applyProtection="1">
      <alignment horizontal="justify" vertical="top" wrapText="1"/>
      <protection locked="0"/>
    </xf>
    <xf numFmtId="1" fontId="4" fillId="0" borderId="0" xfId="0" applyNumberFormat="1" applyFont="1" applyAlignment="1">
      <alignment vertical="center"/>
    </xf>
    <xf numFmtId="171" fontId="21" fillId="4" borderId="11" xfId="0" applyNumberFormat="1" applyFont="1" applyFill="1" applyBorder="1" applyAlignment="1" applyProtection="1">
      <alignment horizontal="center"/>
      <protection locked="0"/>
    </xf>
    <xf numFmtId="0" fontId="21" fillId="4" borderId="0" xfId="0" applyFont="1" applyFill="1" applyProtection="1">
      <protection locked="0"/>
    </xf>
    <xf numFmtId="0" fontId="21" fillId="4" borderId="0" xfId="0" applyFont="1" applyFill="1" applyAlignment="1" applyProtection="1">
      <alignment horizontal="center"/>
      <protection locked="0"/>
    </xf>
    <xf numFmtId="3" fontId="21" fillId="4" borderId="0" xfId="0" applyNumberFormat="1" applyFont="1" applyFill="1" applyAlignment="1" applyProtection="1">
      <alignment horizontal="center"/>
      <protection locked="0"/>
    </xf>
    <xf numFmtId="0" fontId="0" fillId="4" borderId="0" xfId="0" applyFill="1" applyAlignment="1">
      <alignment horizontal="right"/>
    </xf>
    <xf numFmtId="14" fontId="7" fillId="4" borderId="0" xfId="0" applyNumberFormat="1" applyFont="1" applyFill="1" applyAlignment="1">
      <alignment horizontal="left"/>
    </xf>
    <xf numFmtId="0" fontId="0" fillId="4" borderId="0" xfId="0" applyFill="1" applyAlignment="1" applyProtection="1">
      <alignment horizontal="right"/>
      <protection locked="0"/>
    </xf>
    <xf numFmtId="14" fontId="0" fillId="4" borderId="0" xfId="0" applyNumberFormat="1" applyFill="1" applyAlignment="1">
      <alignment horizontal="left"/>
    </xf>
    <xf numFmtId="170" fontId="21" fillId="4" borderId="0" xfId="0" applyNumberFormat="1" applyFont="1" applyFill="1" applyAlignment="1" applyProtection="1">
      <alignment horizontal="center"/>
      <protection locked="0"/>
    </xf>
    <xf numFmtId="3" fontId="21" fillId="4" borderId="0" xfId="0" applyNumberFormat="1" applyFont="1" applyFill="1" applyAlignment="1">
      <alignment horizontal="center"/>
    </xf>
    <xf numFmtId="170" fontId="21" fillId="4" borderId="0" xfId="0" applyNumberFormat="1" applyFont="1" applyFill="1" applyAlignment="1">
      <alignment horizontal="center"/>
    </xf>
  </cellXfs>
  <cellStyles count="9">
    <cellStyle name="Comma" xfId="1" builtinId="3"/>
    <cellStyle name="Comma 2" xfId="2" xr:uid="{00000000-0005-0000-0000-000001000000}"/>
    <cellStyle name="Normal" xfId="0" builtinId="0"/>
    <cellStyle name="Normal 2" xfId="3" xr:uid="{00000000-0005-0000-0000-000003000000}"/>
    <cellStyle name="Normal 2 2" xfId="4" xr:uid="{00000000-0005-0000-0000-000004000000}"/>
    <cellStyle name="Normal 3" xfId="5" xr:uid="{00000000-0005-0000-0000-000005000000}"/>
    <cellStyle name="Normal 4" xfId="7" xr:uid="{00000000-0005-0000-0000-000006000000}"/>
    <cellStyle name="Normal 4 2" xfId="8" xr:uid="{00000000-0005-0000-0000-000007000000}"/>
    <cellStyle name="Normal 6 2" xfId="6" xr:uid="{00000000-0005-0000-0000-000008000000}"/>
  </cellStyles>
  <dxfs count="18">
    <dxf>
      <font>
        <color rgb="FF9C0006"/>
      </font>
      <fill>
        <patternFill>
          <bgColor rgb="FFFFC7CE"/>
        </patternFill>
      </fill>
    </dxf>
    <dxf>
      <fill>
        <patternFill patternType="none">
          <fgColor indexed="64"/>
          <bgColor auto="1"/>
        </patternFill>
      </fill>
      <border diagonalUp="0" diagonalDown="0" outline="0">
        <left style="thin">
          <color indexed="64"/>
        </left>
        <right/>
        <top style="thin">
          <color indexed="64"/>
        </top>
        <bottom style="thin">
          <color indexed="64"/>
        </bottom>
      </border>
    </dxf>
    <dxf>
      <fill>
        <patternFill patternType="solid">
          <fgColor indexed="64"/>
          <bgColor theme="4"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4" tint="0.79998168889431442"/>
        </patternFill>
      </fill>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ill>
        <patternFill patternType="solid">
          <fgColor indexed="64"/>
          <bgColor theme="4" tint="0.79998168889431442"/>
        </patternFill>
      </fill>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E4C7BA9-3B3F-449B-AB42-BA8653E64D77}" name="Table1" displayName="Table1" ref="D1:D71" totalsRowShown="0" headerRowDxfId="17" dataDxfId="16" tableBorderDxfId="15" headerRowCellStyle="Normal 4 2" dataCellStyle="Normal 4 2">
  <autoFilter ref="D1:D71" xr:uid="{0E4C7BA9-3B3F-449B-AB42-BA8653E64D77}"/>
  <tableColumns count="1">
    <tableColumn id="1" xr3:uid="{2A38A4E6-A18D-4FBF-AA43-68D7C2A57A7F}" name="VF" dataDxfId="14" dataCellStyle="Normal 4 2"/>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46EEFF1-202A-4A24-821F-755D91907C59}" name="Table2" displayName="Table2" ref="F1:H45" totalsRowShown="0" headerRowDxfId="13" tableBorderDxfId="12" headerRowCellStyle="Normal 4 2">
  <autoFilter ref="F1:H45" xr:uid="{E46EEFF1-202A-4A24-821F-755D91907C59}"/>
  <tableColumns count="3">
    <tableColumn id="1" xr3:uid="{F0BECD2F-0728-442F-A723-7050C2D04B53}" name="LF" dataDxfId="11" dataCellStyle="Normal 4 2">
      <calculatedColumnFormula>G2*H2</calculatedColumnFormula>
    </tableColumn>
    <tableColumn id="2" xr3:uid="{EBBC1B62-A00A-43CE-8F4A-A464C940CEAE}" name="latlength" dataDxfId="10" dataCellStyle="Normal 4 2"/>
    <tableColumn id="3" xr3:uid="{52AE480E-C2B3-4BCC-97C6-40B827D5236D}" name="num" dataDxfId="9" dataCellStyle="Normal 4 2"/>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79058FF-6C6B-4D31-B4A8-5AB128219A3B}" name="Table3" displayName="Table3" ref="J1:M45" totalsRowShown="0" headerRowDxfId="8" headerRowBorderDxfId="7" tableBorderDxfId="6" totalsRowBorderDxfId="5" headerRowCellStyle="Normal 4 2">
  <autoFilter ref="J1:M45" xr:uid="{179058FF-6C6B-4D31-B4A8-5AB128219A3B}"/>
  <tableColumns count="4">
    <tableColumn id="1" xr3:uid="{BB324634-981F-4C0E-9EF3-8A3D2A8D8978}" name="Manhole" dataDxfId="4" dataCellStyle="Normal 4 2"/>
    <tableColumn id="2" xr3:uid="{2F24E079-8CA1-48B1-937E-0B4C26607FAA}" name="top" dataDxfId="3" dataCellStyle="Normal 4 2"/>
    <tableColumn id="3" xr3:uid="{8885EA34-75F4-4CFA-AE90-363E52F23781}" name="out" dataDxfId="2" dataCellStyle="Normal 4 2"/>
    <tableColumn id="4" xr3:uid="{3E03D7F3-31BC-460C-8A18-C5C3F4FF8C5D}" name="Xtra" dataDxfId="1" dataCellStyle="Normal 4 2">
      <calculatedColumnFormula>IF(K2-L2-6&gt;0,K2-L2-6,0)</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9.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H41"/>
  <sheetViews>
    <sheetView tabSelected="1" view="pageBreakPreview" zoomScaleNormal="100" zoomScaleSheetLayoutView="100" zoomScalePageLayoutView="85" workbookViewId="0">
      <selection activeCell="F3" sqref="F3"/>
    </sheetView>
  </sheetViews>
  <sheetFormatPr defaultRowHeight="12.75" x14ac:dyDescent="0.2"/>
  <cols>
    <col min="1" max="1" width="5.7109375" customWidth="1"/>
    <col min="2" max="2" width="11.5703125" customWidth="1"/>
    <col min="3" max="3" width="53" customWidth="1"/>
    <col min="4" max="4" width="17.28515625" bestFit="1" customWidth="1"/>
    <col min="5" max="5" width="17.42578125" style="5" customWidth="1"/>
    <col min="6" max="6" width="12" bestFit="1" customWidth="1"/>
    <col min="7" max="7" width="13.42578125" customWidth="1"/>
    <col min="8" max="8" width="12.28515625" bestFit="1" customWidth="1"/>
  </cols>
  <sheetData>
    <row r="1" spans="1:8" ht="12.75" customHeight="1" x14ac:dyDescent="0.2">
      <c r="E1"/>
      <c r="F1" s="42">
        <v>45453</v>
      </c>
    </row>
    <row r="2" spans="1:8" ht="12.75" customHeight="1" x14ac:dyDescent="0.2">
      <c r="E2" s="239" t="s">
        <v>158</v>
      </c>
      <c r="F2" s="240">
        <v>45468</v>
      </c>
    </row>
    <row r="3" spans="1:8" ht="12.75" customHeight="1" x14ac:dyDescent="0.2">
      <c r="E3" s="13" t="s">
        <v>10</v>
      </c>
      <c r="F3" s="209" t="s">
        <v>131</v>
      </c>
    </row>
    <row r="4" spans="1:8" ht="20.100000000000001" customHeight="1" x14ac:dyDescent="0.2">
      <c r="C4" s="215" t="s">
        <v>28</v>
      </c>
      <c r="D4" s="215"/>
      <c r="E4" s="215"/>
    </row>
    <row r="5" spans="1:8" ht="20.100000000000001" customHeight="1" x14ac:dyDescent="0.2">
      <c r="C5" s="215" t="s">
        <v>155</v>
      </c>
      <c r="D5" s="215"/>
      <c r="E5" s="215"/>
    </row>
    <row r="6" spans="1:8" ht="20.100000000000001" customHeight="1" x14ac:dyDescent="0.2">
      <c r="C6" s="215" t="s">
        <v>16</v>
      </c>
      <c r="D6" s="215"/>
      <c r="E6" s="215"/>
    </row>
    <row r="8" spans="1:8" ht="19.5" customHeight="1" x14ac:dyDescent="0.2">
      <c r="C8" s="8" t="s">
        <v>29</v>
      </c>
    </row>
    <row r="9" spans="1:8" ht="12.75" customHeight="1" x14ac:dyDescent="0.2">
      <c r="A9" s="25"/>
      <c r="B9" s="25"/>
      <c r="C9" s="25"/>
      <c r="D9" s="25"/>
      <c r="E9" s="25"/>
      <c r="F9" s="6"/>
    </row>
    <row r="10" spans="1:8" ht="22.5" customHeight="1" x14ac:dyDescent="0.2">
      <c r="A10" s="18"/>
      <c r="B10" s="214" t="str">
        <f>C5</f>
        <v>SUNSHINE TRAILS UNIT 1A</v>
      </c>
      <c r="C10" s="214"/>
      <c r="D10" s="15"/>
      <c r="E10" s="16"/>
      <c r="F10" s="15"/>
      <c r="G10" s="23"/>
    </row>
    <row r="11" spans="1:8" ht="20.100000000000001" customHeight="1" x14ac:dyDescent="0.35">
      <c r="A11" s="17"/>
      <c r="B11" s="55" t="s">
        <v>114</v>
      </c>
      <c r="C11" s="10"/>
      <c r="D11" s="11"/>
      <c r="E11" s="12" t="s">
        <v>9</v>
      </c>
      <c r="F11" s="12"/>
      <c r="G11" s="12"/>
      <c r="H11" s="1"/>
    </row>
    <row r="12" spans="1:8" ht="22.5" customHeight="1" x14ac:dyDescent="0.35">
      <c r="A12" s="9"/>
      <c r="B12" s="26" t="s">
        <v>23</v>
      </c>
      <c r="C12" s="27"/>
      <c r="D12" s="24"/>
      <c r="E12" s="12" t="s">
        <v>9</v>
      </c>
      <c r="F12" s="12"/>
      <c r="G12" s="12"/>
      <c r="H12" s="1"/>
    </row>
    <row r="13" spans="1:8" ht="19.5" customHeight="1" x14ac:dyDescent="0.35">
      <c r="A13" s="9"/>
      <c r="B13" s="17" t="s">
        <v>21</v>
      </c>
      <c r="C13" s="10"/>
      <c r="D13" s="11"/>
      <c r="E13" s="12" t="s">
        <v>9</v>
      </c>
      <c r="F13" s="12"/>
      <c r="G13" s="12"/>
      <c r="H13" s="1"/>
    </row>
    <row r="14" spans="1:8" ht="19.5" customHeight="1" x14ac:dyDescent="0.35">
      <c r="A14" s="9"/>
      <c r="B14" s="234" t="s">
        <v>39</v>
      </c>
      <c r="C14" s="27"/>
      <c r="D14" s="11"/>
      <c r="E14" s="12" t="s">
        <v>9</v>
      </c>
      <c r="F14" s="12"/>
      <c r="G14" s="12"/>
      <c r="H14" s="1"/>
    </row>
    <row r="15" spans="1:8" ht="19.5" customHeight="1" x14ac:dyDescent="0.35">
      <c r="A15" s="9"/>
      <c r="B15" s="55" t="s">
        <v>11</v>
      </c>
      <c r="C15" s="10"/>
      <c r="D15" s="11"/>
      <c r="E15" s="12" t="s">
        <v>9</v>
      </c>
      <c r="F15" s="12"/>
      <c r="G15" s="12"/>
      <c r="H15" s="1"/>
    </row>
    <row r="16" spans="1:8" ht="19.5" customHeight="1" x14ac:dyDescent="0.35">
      <c r="A16" s="9"/>
      <c r="B16" s="17" t="s">
        <v>17</v>
      </c>
      <c r="C16" s="10"/>
      <c r="D16" s="11"/>
      <c r="E16" s="12" t="s">
        <v>9</v>
      </c>
      <c r="F16" s="12"/>
      <c r="G16" s="12"/>
      <c r="H16" s="1"/>
    </row>
    <row r="17" spans="1:8" ht="20.100000000000001" customHeight="1" x14ac:dyDescent="0.35">
      <c r="A17" s="9"/>
      <c r="B17" s="26" t="s">
        <v>32</v>
      </c>
      <c r="C17" s="27"/>
      <c r="D17" s="24"/>
      <c r="E17" s="12" t="s">
        <v>9</v>
      </c>
      <c r="F17" s="12"/>
      <c r="G17" s="12"/>
      <c r="H17" s="1"/>
    </row>
    <row r="18" spans="1:8" ht="20.100000000000001" customHeight="1" x14ac:dyDescent="0.35">
      <c r="A18" s="9"/>
      <c r="B18" s="19"/>
      <c r="C18" s="10"/>
      <c r="D18" s="21"/>
      <c r="E18" s="14"/>
      <c r="F18" s="12"/>
      <c r="G18" s="12"/>
      <c r="H18" s="1"/>
    </row>
    <row r="19" spans="1:8" ht="13.5" customHeight="1" x14ac:dyDescent="0.35">
      <c r="A19" s="9"/>
      <c r="B19" s="19"/>
      <c r="C19" s="10"/>
      <c r="D19" s="21" t="s">
        <v>35</v>
      </c>
      <c r="E19" s="12" t="s">
        <v>9</v>
      </c>
      <c r="F19" s="12"/>
      <c r="G19" s="12"/>
      <c r="H19" s="1"/>
    </row>
    <row r="20" spans="1:8" ht="13.5" hidden="1" customHeight="1" x14ac:dyDescent="0.35">
      <c r="A20" s="9"/>
      <c r="B20" s="19"/>
      <c r="C20" s="10"/>
      <c r="D20" s="21"/>
      <c r="E20" s="12"/>
      <c r="F20" s="12"/>
      <c r="G20" s="12"/>
      <c r="H20" s="1"/>
    </row>
    <row r="21" spans="1:8" ht="13.5" hidden="1" customHeight="1" x14ac:dyDescent="0.35">
      <c r="A21" s="9"/>
      <c r="B21" s="19"/>
      <c r="C21" s="10"/>
      <c r="D21" s="21"/>
      <c r="E21" s="14"/>
      <c r="F21" s="12"/>
      <c r="G21" s="12"/>
      <c r="H21" s="1"/>
    </row>
    <row r="22" spans="1:8" ht="13.5" hidden="1" customHeight="1" x14ac:dyDescent="0.35">
      <c r="A22" s="9"/>
      <c r="B22" s="19"/>
      <c r="C22" s="10"/>
      <c r="D22" s="21" t="s">
        <v>35</v>
      </c>
      <c r="E22" s="12" t="s">
        <v>9</v>
      </c>
      <c r="F22" s="12"/>
      <c r="G22" s="12"/>
      <c r="H22" s="1"/>
    </row>
    <row r="23" spans="1:8" ht="13.5" hidden="1" customHeight="1" x14ac:dyDescent="0.35">
      <c r="A23" s="9"/>
      <c r="B23" s="19"/>
      <c r="C23" s="10"/>
      <c r="D23" s="21"/>
      <c r="E23" s="12"/>
      <c r="F23" s="12"/>
      <c r="G23" s="12"/>
      <c r="H23" s="1"/>
    </row>
    <row r="24" spans="1:8" ht="13.5" hidden="1" customHeight="1" x14ac:dyDescent="0.35">
      <c r="A24" s="9"/>
      <c r="B24" s="19"/>
      <c r="C24" s="10"/>
      <c r="D24" s="21"/>
      <c r="E24" s="14"/>
      <c r="F24" s="12"/>
      <c r="G24" s="12"/>
      <c r="H24" s="1"/>
    </row>
    <row r="25" spans="1:8" ht="13.5" hidden="1" customHeight="1" x14ac:dyDescent="0.35">
      <c r="A25" s="9"/>
      <c r="B25" s="19"/>
      <c r="C25" s="10"/>
      <c r="D25" s="21" t="s">
        <v>38</v>
      </c>
      <c r="E25" s="12" t="s">
        <v>9</v>
      </c>
      <c r="F25" s="12"/>
      <c r="G25" s="12"/>
      <c r="H25" s="1"/>
    </row>
    <row r="26" spans="1:8" ht="20.100000000000001" customHeight="1" x14ac:dyDescent="0.35">
      <c r="A26" s="9"/>
      <c r="B26" s="19"/>
      <c r="C26" s="10"/>
      <c r="D26" s="21"/>
      <c r="E26" s="12"/>
      <c r="F26" s="12"/>
      <c r="G26" s="12"/>
      <c r="H26" s="1"/>
    </row>
    <row r="27" spans="1:8" ht="20.100000000000001" customHeight="1" x14ac:dyDescent="0.35">
      <c r="A27" s="9"/>
      <c r="B27" s="216"/>
      <c r="C27" s="216"/>
      <c r="D27" s="21"/>
      <c r="E27" s="12"/>
      <c r="F27" s="12"/>
      <c r="G27" s="12"/>
      <c r="H27" s="1"/>
    </row>
    <row r="28" spans="1:8" ht="15" x14ac:dyDescent="0.35">
      <c r="A28" s="9"/>
      <c r="B28" s="19"/>
      <c r="C28" s="19"/>
      <c r="D28" s="21"/>
      <c r="E28" s="12"/>
      <c r="F28" s="12"/>
      <c r="G28" s="12"/>
      <c r="H28" s="1"/>
    </row>
    <row r="29" spans="1:8" x14ac:dyDescent="0.2">
      <c r="A29" s="22"/>
      <c r="B29" s="7"/>
      <c r="C29" s="4"/>
    </row>
    <row r="30" spans="1:8" ht="11.25" customHeight="1" x14ac:dyDescent="0.2">
      <c r="A30" s="20" t="s">
        <v>30</v>
      </c>
      <c r="C30" s="4"/>
    </row>
    <row r="31" spans="1:8" ht="10.9" customHeight="1" x14ac:dyDescent="0.2">
      <c r="A31" s="13"/>
      <c r="B31" s="7"/>
      <c r="C31" s="4"/>
    </row>
    <row r="32" spans="1:8" x14ac:dyDescent="0.2">
      <c r="A32" s="33" t="s">
        <v>33</v>
      </c>
      <c r="B32" s="217" t="s">
        <v>126</v>
      </c>
      <c r="C32" s="218"/>
      <c r="D32" s="218"/>
      <c r="E32" s="218"/>
      <c r="F32" s="218"/>
    </row>
    <row r="33" spans="1:6" ht="6" customHeight="1" x14ac:dyDescent="0.2">
      <c r="A33" s="34"/>
      <c r="B33" s="37"/>
      <c r="C33" s="37"/>
      <c r="D33" s="38"/>
      <c r="E33" s="35"/>
      <c r="F33" s="39"/>
    </row>
    <row r="34" spans="1:6" ht="54.75" customHeight="1" x14ac:dyDescent="0.2">
      <c r="A34" s="33" t="s">
        <v>33</v>
      </c>
      <c r="B34" s="213" t="s">
        <v>18</v>
      </c>
      <c r="C34" s="213"/>
      <c r="D34" s="213"/>
      <c r="E34" s="213"/>
      <c r="F34" s="213"/>
    </row>
    <row r="35" spans="1:6" ht="6" customHeight="1" x14ac:dyDescent="0.2">
      <c r="A35" s="34"/>
      <c r="B35" s="37"/>
      <c r="C35" s="40"/>
      <c r="D35" s="41"/>
      <c r="E35" s="41"/>
      <c r="F35" s="39"/>
    </row>
    <row r="36" spans="1:6" ht="82.9" customHeight="1" x14ac:dyDescent="0.2">
      <c r="A36" s="33" t="s">
        <v>33</v>
      </c>
      <c r="B36" s="213" t="s">
        <v>19</v>
      </c>
      <c r="C36" s="213"/>
      <c r="D36" s="213"/>
      <c r="E36" s="213"/>
      <c r="F36" s="213"/>
    </row>
    <row r="37" spans="1:6" x14ac:dyDescent="0.2">
      <c r="A37" s="36"/>
      <c r="B37" s="40"/>
      <c r="C37" s="40"/>
      <c r="D37" s="40"/>
      <c r="E37" s="22" t="s">
        <v>3</v>
      </c>
      <c r="F37" s="2"/>
    </row>
    <row r="38" spans="1:6" x14ac:dyDescent="0.2">
      <c r="A38" s="36"/>
      <c r="B38" s="40"/>
      <c r="C38" s="40"/>
      <c r="E38" s="22" t="s">
        <v>4</v>
      </c>
      <c r="F38" s="3"/>
    </row>
    <row r="39" spans="1:6" x14ac:dyDescent="0.2">
      <c r="A39" s="36"/>
      <c r="B39" s="40"/>
      <c r="C39" s="40"/>
    </row>
    <row r="40" spans="1:6" x14ac:dyDescent="0.2">
      <c r="A40" s="36"/>
      <c r="B40" s="40"/>
      <c r="C40" s="40"/>
      <c r="D40" s="40"/>
      <c r="E40" s="40"/>
      <c r="F40" s="40"/>
    </row>
    <row r="41" spans="1:6" x14ac:dyDescent="0.2">
      <c r="A41" s="36"/>
      <c r="B41" s="40"/>
      <c r="C41" s="40"/>
      <c r="D41" s="40"/>
      <c r="E41" s="40"/>
      <c r="F41" s="40"/>
    </row>
  </sheetData>
  <mergeCells count="8">
    <mergeCell ref="B34:F34"/>
    <mergeCell ref="B36:F36"/>
    <mergeCell ref="B10:C10"/>
    <mergeCell ref="C4:E4"/>
    <mergeCell ref="C5:E5"/>
    <mergeCell ref="C6:E6"/>
    <mergeCell ref="B27:C27"/>
    <mergeCell ref="B32:F32"/>
  </mergeCells>
  <conditionalFormatting sqref="D10:XFD10 A10:A12 B11:XFD12 A13:XFD31 B32 G32:XFD32 A32:A41 B33:XFD33 B34 G34:XFD34 B35:XFD35 B36:B41 G36:XFD41 E37:F38 A42:C45 F42:XFD45 A46:XFD46 A47 F47:XFD47 A48:XFD53 A54:C55 F54:XFD55 A56:XFD63 A64:C65 F64:XFD65 A66:XFD1048576 A1:XFD9">
    <cfRule type="containsText" dxfId="0" priority="3" operator="containsText" text="ENT.">
      <formula>NOT(ISERROR(SEARCH("ENT.",A1)))</formula>
    </cfRule>
  </conditionalFormatting>
  <printOptions horizontalCentered="1"/>
  <pageMargins left="0.25" right="0.25" top="0.52" bottom="0.25" header="0.5" footer="0.35"/>
  <pageSetup scale="8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I28"/>
  <sheetViews>
    <sheetView view="pageBreakPreview" zoomScaleNormal="100" zoomScaleSheetLayoutView="100" workbookViewId="0">
      <selection activeCell="E2" sqref="E2:F2"/>
    </sheetView>
  </sheetViews>
  <sheetFormatPr defaultRowHeight="12.75" x14ac:dyDescent="0.2"/>
  <cols>
    <col min="1" max="1" width="5.7109375" style="56" customWidth="1"/>
    <col min="2" max="2" width="38.140625" style="56" customWidth="1"/>
    <col min="3" max="3" width="18.28515625" style="56" customWidth="1"/>
    <col min="4" max="4" width="12.140625" style="56" bestFit="1" customWidth="1"/>
    <col min="5" max="5" width="14.5703125" style="59" bestFit="1" customWidth="1"/>
    <col min="6" max="6" width="16.7109375" style="56" customWidth="1"/>
    <col min="7" max="16384" width="9.140625" style="56"/>
  </cols>
  <sheetData>
    <row r="1" spans="1:9" x14ac:dyDescent="0.2">
      <c r="E1" s="56"/>
      <c r="F1" s="95">
        <f>SUMMARY!F1</f>
        <v>45453</v>
      </c>
    </row>
    <row r="2" spans="1:9" x14ac:dyDescent="0.2">
      <c r="E2" s="241" t="s">
        <v>158</v>
      </c>
      <c r="F2" s="242">
        <f>SUMMARY!F2</f>
        <v>45468</v>
      </c>
    </row>
    <row r="3" spans="1:9" x14ac:dyDescent="0.2">
      <c r="E3" s="57" t="s">
        <v>10</v>
      </c>
      <c r="F3" s="7" t="str">
        <f>SUMMARY!F3</f>
        <v>314-50-04</v>
      </c>
    </row>
    <row r="4" spans="1:9" ht="20.100000000000001" customHeight="1" x14ac:dyDescent="0.2">
      <c r="B4" s="221" t="s">
        <v>26</v>
      </c>
      <c r="C4" s="221"/>
      <c r="D4" s="221"/>
      <c r="E4" s="221"/>
      <c r="F4" s="221"/>
      <c r="H4">
        <f>SUMIF(B:B,"*EXCAVATION*",D:D)</f>
        <v>2438</v>
      </c>
      <c r="I4" t="s">
        <v>121</v>
      </c>
    </row>
    <row r="5" spans="1:9" ht="20.100000000000001" customHeight="1" x14ac:dyDescent="0.2">
      <c r="B5" s="220" t="str">
        <f>SUMMARY!C5</f>
        <v>SUNSHINE TRAILS UNIT 1A</v>
      </c>
      <c r="C5" s="220"/>
      <c r="D5" s="220"/>
      <c r="E5" s="220"/>
      <c r="F5" s="220"/>
      <c r="H5">
        <f>SUMIF(B:B,"*EMBANKMENT*",D:D)</f>
        <v>22384</v>
      </c>
      <c r="I5" t="s">
        <v>122</v>
      </c>
    </row>
    <row r="6" spans="1:9" ht="20.100000000000001" customHeight="1" x14ac:dyDescent="0.2">
      <c r="B6" s="221" t="s">
        <v>114</v>
      </c>
      <c r="C6" s="221"/>
      <c r="D6" s="221"/>
      <c r="E6" s="221"/>
      <c r="F6" s="221"/>
      <c r="H6">
        <f>H4-H5</f>
        <v>-19946</v>
      </c>
      <c r="I6" t="str">
        <f>IF(H6=0,"",IF(H6&gt;0,"EXPORT","IMPORT"))</f>
        <v>IMPORT</v>
      </c>
    </row>
    <row r="7" spans="1:9" ht="12.75" customHeight="1" thickBot="1" x14ac:dyDescent="0.25">
      <c r="A7" s="96"/>
      <c r="B7" s="96"/>
      <c r="C7" s="96"/>
      <c r="D7" s="96"/>
      <c r="E7" s="96"/>
      <c r="F7" s="97"/>
    </row>
    <row r="8" spans="1:9" ht="26.25" customHeight="1" thickBot="1" x14ac:dyDescent="0.25">
      <c r="A8" s="98" t="s">
        <v>12</v>
      </c>
      <c r="B8" s="99" t="s">
        <v>13</v>
      </c>
      <c r="C8" s="100" t="s">
        <v>2</v>
      </c>
      <c r="D8" s="63" t="s">
        <v>34</v>
      </c>
      <c r="E8" s="101" t="s">
        <v>14</v>
      </c>
      <c r="F8" s="102" t="s">
        <v>15</v>
      </c>
    </row>
    <row r="9" spans="1:9" x14ac:dyDescent="0.2">
      <c r="A9" s="103"/>
      <c r="B9" s="104"/>
      <c r="C9" s="105"/>
      <c r="D9" s="177"/>
      <c r="E9" s="106"/>
      <c r="F9" s="107"/>
    </row>
    <row r="10" spans="1:9" ht="18" customHeight="1" x14ac:dyDescent="0.35">
      <c r="A10" s="43">
        <f>ROW()-8</f>
        <v>2</v>
      </c>
      <c r="B10" s="173" t="s">
        <v>46</v>
      </c>
      <c r="C10" s="109" t="s">
        <v>22</v>
      </c>
      <c r="D10" s="179">
        <v>8.1300000000000008</v>
      </c>
      <c r="E10" s="74" t="s">
        <v>9</v>
      </c>
      <c r="F10" s="75" t="s">
        <v>9</v>
      </c>
    </row>
    <row r="11" spans="1:9" ht="18" customHeight="1" x14ac:dyDescent="0.35">
      <c r="A11" s="43">
        <f t="shared" ref="A11:A13" si="0">ROW()-8</f>
        <v>3</v>
      </c>
      <c r="B11" s="108" t="s">
        <v>47</v>
      </c>
      <c r="C11" s="109" t="s">
        <v>1</v>
      </c>
      <c r="D11" s="73">
        <v>2438</v>
      </c>
      <c r="E11" s="74" t="s">
        <v>9</v>
      </c>
      <c r="F11" s="75" t="s">
        <v>9</v>
      </c>
      <c r="G11" s="73"/>
    </row>
    <row r="12" spans="1:9" ht="18" customHeight="1" x14ac:dyDescent="0.35">
      <c r="A12" s="43">
        <f t="shared" si="0"/>
        <v>4</v>
      </c>
      <c r="B12" s="108" t="s">
        <v>48</v>
      </c>
      <c r="C12" s="109" t="s">
        <v>1</v>
      </c>
      <c r="D12" s="73">
        <v>22384</v>
      </c>
      <c r="E12" s="74" t="s">
        <v>9</v>
      </c>
      <c r="F12" s="75" t="s">
        <v>9</v>
      </c>
      <c r="G12" s="73"/>
    </row>
    <row r="13" spans="1:9" ht="18" customHeight="1" x14ac:dyDescent="0.35">
      <c r="A13" s="43">
        <f t="shared" si="0"/>
        <v>5</v>
      </c>
      <c r="B13" s="188" t="s">
        <v>123</v>
      </c>
      <c r="C13" s="189" t="s">
        <v>0</v>
      </c>
      <c r="D13" s="73">
        <v>39364</v>
      </c>
      <c r="E13" s="74" t="s">
        <v>9</v>
      </c>
      <c r="F13" s="75" t="s">
        <v>9</v>
      </c>
      <c r="G13" s="73"/>
    </row>
    <row r="14" spans="1:9" ht="15.75" thickBot="1" x14ac:dyDescent="0.4">
      <c r="A14" s="78"/>
      <c r="B14" s="174"/>
      <c r="C14" s="175"/>
      <c r="D14" s="178"/>
      <c r="E14" s="81"/>
      <c r="F14" s="82"/>
    </row>
    <row r="15" spans="1:9" ht="19.5" customHeight="1" x14ac:dyDescent="0.35">
      <c r="A15" s="83"/>
      <c r="B15" s="114"/>
      <c r="C15" s="110"/>
      <c r="D15" s="110"/>
      <c r="E15" s="115" t="s">
        <v>8</v>
      </c>
      <c r="F15" s="116" t="s">
        <v>9</v>
      </c>
    </row>
    <row r="16" spans="1:9" ht="12.75" customHeight="1" x14ac:dyDescent="0.2">
      <c r="A16" s="87" t="s">
        <v>30</v>
      </c>
      <c r="B16" s="114"/>
      <c r="C16" s="110"/>
      <c r="D16" s="110"/>
      <c r="E16" s="111"/>
      <c r="F16" s="117"/>
    </row>
    <row r="17" spans="1:6" ht="10.9" customHeight="1" x14ac:dyDescent="0.2">
      <c r="A17" s="83"/>
      <c r="B17" s="114"/>
      <c r="C17" s="110"/>
      <c r="D17" s="110"/>
      <c r="E17" s="111"/>
      <c r="F17" s="117"/>
    </row>
    <row r="18" spans="1:6" ht="12.75" customHeight="1" x14ac:dyDescent="0.2">
      <c r="A18" s="88" t="s">
        <v>33</v>
      </c>
      <c r="B18" s="219" t="s">
        <v>49</v>
      </c>
      <c r="C18" s="219"/>
      <c r="D18" s="219"/>
      <c r="E18" s="219"/>
      <c r="F18" s="219"/>
    </row>
    <row r="19" spans="1:6" ht="6" customHeight="1" x14ac:dyDescent="0.2">
      <c r="A19" s="88"/>
      <c r="B19" s="118"/>
      <c r="C19" s="119"/>
      <c r="D19" s="119"/>
      <c r="E19" s="120"/>
      <c r="F19" s="121"/>
    </row>
    <row r="20" spans="1:6" ht="12.75" customHeight="1" x14ac:dyDescent="0.2">
      <c r="A20" s="88" t="s">
        <v>33</v>
      </c>
      <c r="B20" s="222" t="s">
        <v>120</v>
      </c>
      <c r="C20" s="219"/>
      <c r="D20" s="219"/>
      <c r="E20" s="219"/>
      <c r="F20" s="219"/>
    </row>
    <row r="21" spans="1:6" ht="6" customHeight="1" x14ac:dyDescent="0.2">
      <c r="A21" s="88"/>
      <c r="B21" s="118"/>
      <c r="C21" s="119"/>
      <c r="D21" s="119"/>
      <c r="E21" s="120"/>
      <c r="F21" s="121"/>
    </row>
    <row r="22" spans="1:6" ht="42" customHeight="1" x14ac:dyDescent="0.2">
      <c r="A22" s="88" t="s">
        <v>33</v>
      </c>
      <c r="B22" s="222" t="s">
        <v>116</v>
      </c>
      <c r="C22" s="219"/>
      <c r="D22" s="219"/>
      <c r="E22" s="219"/>
      <c r="F22" s="219"/>
    </row>
    <row r="23" spans="1:6" ht="6" customHeight="1" x14ac:dyDescent="0.2">
      <c r="A23" s="88"/>
      <c r="B23" s="118"/>
      <c r="C23" s="119"/>
      <c r="D23" s="119"/>
      <c r="E23" s="120"/>
      <c r="F23" s="121"/>
    </row>
    <row r="24" spans="1:6" ht="54.75" customHeight="1" x14ac:dyDescent="0.2">
      <c r="A24" s="88" t="s">
        <v>33</v>
      </c>
      <c r="B24" s="219" t="s">
        <v>18</v>
      </c>
      <c r="C24" s="219"/>
      <c r="D24" s="219"/>
      <c r="E24" s="219"/>
      <c r="F24" s="219"/>
    </row>
    <row r="25" spans="1:6" ht="6" customHeight="1" x14ac:dyDescent="0.2">
      <c r="A25" s="88"/>
      <c r="B25" s="118"/>
      <c r="C25" s="119"/>
      <c r="D25" s="119"/>
      <c r="E25" s="120"/>
      <c r="F25" s="121"/>
    </row>
    <row r="26" spans="1:6" ht="85.15" customHeight="1" x14ac:dyDescent="0.2">
      <c r="A26" s="88" t="s">
        <v>33</v>
      </c>
      <c r="B26" s="219" t="s">
        <v>19</v>
      </c>
      <c r="C26" s="219"/>
      <c r="D26" s="219"/>
      <c r="E26" s="219"/>
      <c r="F26" s="219"/>
    </row>
    <row r="27" spans="1:6" ht="13.15" customHeight="1" x14ac:dyDescent="0.2">
      <c r="E27" s="122" t="s">
        <v>3</v>
      </c>
      <c r="F27" s="93"/>
    </row>
    <row r="28" spans="1:6" ht="13.15" customHeight="1" x14ac:dyDescent="0.2">
      <c r="E28" s="122" t="s">
        <v>4</v>
      </c>
      <c r="F28" s="94"/>
    </row>
  </sheetData>
  <sheetProtection formatCells="0" formatRows="0" insertRows="0" deleteRows="0"/>
  <mergeCells count="8">
    <mergeCell ref="B24:F24"/>
    <mergeCell ref="B26:F26"/>
    <mergeCell ref="B5:F5"/>
    <mergeCell ref="B6:F6"/>
    <mergeCell ref="B4:F4"/>
    <mergeCell ref="B18:F18"/>
    <mergeCell ref="B22:F22"/>
    <mergeCell ref="B20:F20"/>
  </mergeCells>
  <printOptions horizontalCentered="1"/>
  <pageMargins left="0.5" right="0.5" top="0.52" bottom="0.25" header="0.5" footer="0.35"/>
  <pageSetup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I41"/>
  <sheetViews>
    <sheetView view="pageBreakPreview" zoomScaleNormal="100" zoomScaleSheetLayoutView="100" workbookViewId="0">
      <selection activeCell="D16" sqref="D16"/>
    </sheetView>
  </sheetViews>
  <sheetFormatPr defaultRowHeight="12.75" x14ac:dyDescent="0.2"/>
  <cols>
    <col min="1" max="1" width="5.7109375" style="56" customWidth="1"/>
    <col min="2" max="2" width="39.28515625" style="56" customWidth="1"/>
    <col min="3" max="3" width="18.28515625" style="56" customWidth="1"/>
    <col min="4" max="4" width="12.140625" style="159" bestFit="1" customWidth="1"/>
    <col min="5" max="5" width="14.5703125" style="59" bestFit="1" customWidth="1"/>
    <col min="6" max="6" width="16.7109375" style="56" customWidth="1"/>
    <col min="7" max="16384" width="9.140625" style="56"/>
  </cols>
  <sheetData>
    <row r="1" spans="1:9" x14ac:dyDescent="0.2">
      <c r="E1" s="56"/>
      <c r="F1" s="95">
        <f>SUMMARY!F1</f>
        <v>45453</v>
      </c>
    </row>
    <row r="2" spans="1:9" x14ac:dyDescent="0.2">
      <c r="E2" s="241" t="s">
        <v>158</v>
      </c>
      <c r="F2" s="242">
        <f>SUMMARY!F2</f>
        <v>45468</v>
      </c>
    </row>
    <row r="3" spans="1:9" x14ac:dyDescent="0.2">
      <c r="E3" s="57" t="s">
        <v>10</v>
      </c>
      <c r="F3" s="7" t="str">
        <f>SUMMARY!F3</f>
        <v>314-50-04</v>
      </c>
    </row>
    <row r="4" spans="1:9" ht="20.100000000000001" customHeight="1" x14ac:dyDescent="0.2">
      <c r="B4" s="221" t="s">
        <v>26</v>
      </c>
      <c r="C4" s="221"/>
      <c r="D4" s="221"/>
      <c r="E4" s="221"/>
      <c r="F4" s="221"/>
      <c r="H4">
        <f>SUMIF(B:B,"*EXCAVATION*",D:D)</f>
        <v>1864</v>
      </c>
      <c r="I4" t="s">
        <v>121</v>
      </c>
    </row>
    <row r="5" spans="1:9" ht="20.100000000000001" customHeight="1" x14ac:dyDescent="0.25">
      <c r="B5" s="224" t="str">
        <f>SUMMARY!C5</f>
        <v>SUNSHINE TRAILS UNIT 1A</v>
      </c>
      <c r="C5" s="224"/>
      <c r="D5" s="224"/>
      <c r="E5" s="224"/>
      <c r="F5" s="224"/>
      <c r="H5">
        <f>SUMIF(B:B,"*EMBANKMENT*",D:D)</f>
        <v>12229</v>
      </c>
      <c r="I5" t="s">
        <v>122</v>
      </c>
    </row>
    <row r="6" spans="1:9" ht="20.100000000000001" customHeight="1" x14ac:dyDescent="0.25">
      <c r="B6" s="225" t="s">
        <v>23</v>
      </c>
      <c r="C6" s="225"/>
      <c r="D6" s="225"/>
      <c r="E6" s="225"/>
      <c r="F6" s="225"/>
      <c r="H6">
        <f>H4-H5</f>
        <v>-10365</v>
      </c>
      <c r="I6" t="str">
        <f>IF(H6=0,"",IF(H6&gt;0,"EXPORT","IMPORT"))</f>
        <v>IMPORT</v>
      </c>
    </row>
    <row r="7" spans="1:9" ht="12.75" customHeight="1" thickBot="1" x14ac:dyDescent="0.25">
      <c r="A7" s="96"/>
      <c r="B7" s="96"/>
      <c r="C7" s="96"/>
      <c r="D7" s="96"/>
      <c r="E7" s="96"/>
      <c r="F7" s="97"/>
    </row>
    <row r="8" spans="1:9" ht="26.25" thickBot="1" x14ac:dyDescent="0.25">
      <c r="A8" s="98" t="s">
        <v>12</v>
      </c>
      <c r="B8" s="99" t="s">
        <v>13</v>
      </c>
      <c r="C8" s="100" t="s">
        <v>2</v>
      </c>
      <c r="D8" s="160" t="s">
        <v>34</v>
      </c>
      <c r="E8" s="101" t="s">
        <v>14</v>
      </c>
      <c r="F8" s="102" t="s">
        <v>15</v>
      </c>
    </row>
    <row r="9" spans="1:9" ht="15" x14ac:dyDescent="0.35">
      <c r="A9" s="103"/>
      <c r="B9" s="104"/>
      <c r="C9" s="105"/>
      <c r="D9" s="177"/>
      <c r="E9" s="161"/>
      <c r="F9" s="162"/>
    </row>
    <row r="10" spans="1:9" ht="18" customHeight="1" x14ac:dyDescent="0.35">
      <c r="A10" s="163" t="s">
        <v>134</v>
      </c>
      <c r="B10" s="164"/>
      <c r="C10" s="165"/>
      <c r="D10" s="180"/>
      <c r="E10" s="161"/>
      <c r="F10" s="75"/>
    </row>
    <row r="11" spans="1:9" ht="18" customHeight="1" x14ac:dyDescent="0.35">
      <c r="A11" s="43">
        <v>1</v>
      </c>
      <c r="B11" s="28" t="s">
        <v>64</v>
      </c>
      <c r="C11" s="29" t="s">
        <v>22</v>
      </c>
      <c r="D11" s="181">
        <v>0.2</v>
      </c>
      <c r="E11" s="74" t="s">
        <v>9</v>
      </c>
      <c r="F11" s="75" t="s">
        <v>9</v>
      </c>
    </row>
    <row r="12" spans="1:9" ht="18" customHeight="1" x14ac:dyDescent="0.35">
      <c r="A12" s="43">
        <f>A11+1</f>
        <v>2</v>
      </c>
      <c r="B12" s="28" t="s">
        <v>65</v>
      </c>
      <c r="C12" s="29" t="s">
        <v>1</v>
      </c>
      <c r="D12" s="51">
        <v>1089</v>
      </c>
      <c r="E12" s="74" t="s">
        <v>9</v>
      </c>
      <c r="F12" s="75" t="s">
        <v>9</v>
      </c>
    </row>
    <row r="13" spans="1:9" ht="18" customHeight="1" x14ac:dyDescent="0.35">
      <c r="A13" s="43">
        <f t="shared" ref="A13:A16" si="0">A12+1</f>
        <v>3</v>
      </c>
      <c r="B13" s="28" t="s">
        <v>68</v>
      </c>
      <c r="C13" s="29" t="s">
        <v>0</v>
      </c>
      <c r="D13" s="51">
        <v>114</v>
      </c>
      <c r="E13" s="74" t="s">
        <v>9</v>
      </c>
      <c r="F13" s="75" t="s">
        <v>9</v>
      </c>
    </row>
    <row r="14" spans="1:9" ht="18" customHeight="1" x14ac:dyDescent="0.35">
      <c r="A14" s="43">
        <f>A13+1</f>
        <v>4</v>
      </c>
      <c r="B14" s="28" t="s">
        <v>69</v>
      </c>
      <c r="C14" s="29" t="s">
        <v>1</v>
      </c>
      <c r="D14" s="51">
        <v>5</v>
      </c>
      <c r="E14" s="74" t="s">
        <v>9</v>
      </c>
      <c r="F14" s="75" t="s">
        <v>9</v>
      </c>
    </row>
    <row r="15" spans="1:9" ht="18" customHeight="1" x14ac:dyDescent="0.35">
      <c r="A15" s="43">
        <f t="shared" si="0"/>
        <v>5</v>
      </c>
      <c r="B15" s="28" t="s">
        <v>123</v>
      </c>
      <c r="C15" s="29" t="s">
        <v>0</v>
      </c>
      <c r="D15" s="51">
        <v>987</v>
      </c>
      <c r="E15" s="74" t="s">
        <v>9</v>
      </c>
      <c r="F15" s="75" t="s">
        <v>9</v>
      </c>
    </row>
    <row r="16" spans="1:9" ht="18" customHeight="1" x14ac:dyDescent="0.35">
      <c r="A16" s="235">
        <f t="shared" si="0"/>
        <v>6</v>
      </c>
      <c r="B16" s="236" t="s">
        <v>157</v>
      </c>
      <c r="C16" s="237" t="s">
        <v>6</v>
      </c>
      <c r="D16" s="243">
        <v>66.5</v>
      </c>
      <c r="E16" s="74" t="s">
        <v>9</v>
      </c>
      <c r="F16" s="75" t="s">
        <v>9</v>
      </c>
    </row>
    <row r="17" spans="1:6" ht="15" x14ac:dyDescent="0.35">
      <c r="A17" s="32"/>
      <c r="B17" s="165"/>
      <c r="C17" s="165"/>
      <c r="D17" s="180"/>
      <c r="E17" s="161"/>
      <c r="F17" s="75"/>
    </row>
    <row r="18" spans="1:6" ht="18" customHeight="1" x14ac:dyDescent="0.35">
      <c r="A18" s="163" t="s">
        <v>135</v>
      </c>
      <c r="B18" s="164"/>
      <c r="C18" s="165"/>
      <c r="D18" s="180"/>
      <c r="E18" s="206"/>
      <c r="F18" s="75"/>
    </row>
    <row r="19" spans="1:6" ht="18" customHeight="1" x14ac:dyDescent="0.35">
      <c r="A19" s="43">
        <v>1</v>
      </c>
      <c r="B19" s="28" t="s">
        <v>67</v>
      </c>
      <c r="C19" s="29" t="s">
        <v>7</v>
      </c>
      <c r="D19" s="51">
        <v>1</v>
      </c>
      <c r="E19" s="74" t="s">
        <v>9</v>
      </c>
      <c r="F19" s="75" t="s">
        <v>9</v>
      </c>
    </row>
    <row r="20" spans="1:6" ht="18" customHeight="1" x14ac:dyDescent="0.35">
      <c r="A20" s="43">
        <f t="shared" ref="A20:A21" si="1">A19+1</f>
        <v>2</v>
      </c>
      <c r="B20" s="28" t="s">
        <v>136</v>
      </c>
      <c r="C20" s="29" t="s">
        <v>6</v>
      </c>
      <c r="D20" s="51">
        <v>44</v>
      </c>
      <c r="E20" s="74" t="s">
        <v>9</v>
      </c>
      <c r="F20" s="75" t="s">
        <v>9</v>
      </c>
    </row>
    <row r="21" spans="1:6" ht="18" customHeight="1" x14ac:dyDescent="0.35">
      <c r="A21" s="43">
        <f t="shared" si="1"/>
        <v>3</v>
      </c>
      <c r="B21" s="28" t="s">
        <v>137</v>
      </c>
      <c r="C21" s="29" t="s">
        <v>7</v>
      </c>
      <c r="D21" s="51">
        <v>1</v>
      </c>
      <c r="E21" s="74" t="s">
        <v>9</v>
      </c>
      <c r="F21" s="75" t="s">
        <v>9</v>
      </c>
    </row>
    <row r="22" spans="1:6" ht="15" x14ac:dyDescent="0.35">
      <c r="A22" s="32"/>
      <c r="B22" s="165"/>
      <c r="C22" s="165"/>
      <c r="D22" s="180"/>
      <c r="E22" s="206"/>
      <c r="F22" s="75"/>
    </row>
    <row r="23" spans="1:6" ht="18" customHeight="1" x14ac:dyDescent="0.35">
      <c r="A23" s="163" t="s">
        <v>138</v>
      </c>
      <c r="B23" s="164"/>
      <c r="C23" s="165"/>
      <c r="D23" s="180"/>
      <c r="E23" s="206"/>
      <c r="F23" s="75"/>
    </row>
    <row r="24" spans="1:6" ht="18" customHeight="1" x14ac:dyDescent="0.35">
      <c r="A24" s="43">
        <v>1</v>
      </c>
      <c r="B24" s="28" t="s">
        <v>68</v>
      </c>
      <c r="C24" s="29" t="s">
        <v>0</v>
      </c>
      <c r="D24" s="51">
        <v>44</v>
      </c>
      <c r="E24" s="74" t="s">
        <v>9</v>
      </c>
      <c r="F24" s="75" t="s">
        <v>9</v>
      </c>
    </row>
    <row r="25" spans="1:6" ht="18" customHeight="1" x14ac:dyDescent="0.35">
      <c r="A25" s="43">
        <f t="shared" ref="A25:A26" si="2">A24+1</f>
        <v>2</v>
      </c>
      <c r="B25" s="28" t="s">
        <v>69</v>
      </c>
      <c r="C25" s="29" t="s">
        <v>1</v>
      </c>
      <c r="D25" s="51">
        <v>7</v>
      </c>
      <c r="E25" s="74" t="s">
        <v>9</v>
      </c>
      <c r="F25" s="75" t="s">
        <v>9</v>
      </c>
    </row>
    <row r="26" spans="1:6" ht="18" customHeight="1" x14ac:dyDescent="0.35">
      <c r="A26" s="235">
        <f t="shared" si="2"/>
        <v>3</v>
      </c>
      <c r="B26" s="236" t="s">
        <v>157</v>
      </c>
      <c r="C26" s="237" t="s">
        <v>6</v>
      </c>
      <c r="D26" s="238">
        <v>28</v>
      </c>
      <c r="E26" s="74" t="s">
        <v>9</v>
      </c>
      <c r="F26" s="75" t="s">
        <v>9</v>
      </c>
    </row>
    <row r="27" spans="1:6" ht="15" x14ac:dyDescent="0.35">
      <c r="A27" s="32"/>
      <c r="B27" s="165"/>
      <c r="C27" s="165"/>
      <c r="D27" s="180"/>
      <c r="E27" s="206"/>
      <c r="F27" s="75"/>
    </row>
    <row r="28" spans="1:6" ht="18" customHeight="1" x14ac:dyDescent="0.35">
      <c r="A28" s="163" t="s">
        <v>139</v>
      </c>
      <c r="B28" s="164"/>
      <c r="C28" s="165"/>
      <c r="D28" s="180"/>
      <c r="E28" s="206"/>
      <c r="F28" s="75"/>
    </row>
    <row r="29" spans="1:6" ht="18" customHeight="1" x14ac:dyDescent="0.35">
      <c r="A29" s="43">
        <v>1</v>
      </c>
      <c r="B29" s="28" t="s">
        <v>64</v>
      </c>
      <c r="C29" s="29" t="s">
        <v>22</v>
      </c>
      <c r="D29" s="181">
        <v>8.16</v>
      </c>
      <c r="E29" s="74" t="s">
        <v>9</v>
      </c>
      <c r="F29" s="75" t="s">
        <v>9</v>
      </c>
    </row>
    <row r="30" spans="1:6" ht="18" customHeight="1" x14ac:dyDescent="0.35">
      <c r="A30" s="43">
        <f>A29+1</f>
        <v>2</v>
      </c>
      <c r="B30" s="28" t="s">
        <v>65</v>
      </c>
      <c r="C30" s="29" t="s">
        <v>1</v>
      </c>
      <c r="D30" s="51">
        <v>775</v>
      </c>
      <c r="E30" s="74" t="s">
        <v>9</v>
      </c>
      <c r="F30" s="75" t="s">
        <v>9</v>
      </c>
    </row>
    <row r="31" spans="1:6" ht="18" customHeight="1" x14ac:dyDescent="0.35">
      <c r="A31" s="43">
        <f t="shared" ref="A31:A32" si="3">A30+1</f>
        <v>3</v>
      </c>
      <c r="B31" s="28" t="s">
        <v>66</v>
      </c>
      <c r="C31" s="29" t="s">
        <v>1</v>
      </c>
      <c r="D31" s="51">
        <v>12229</v>
      </c>
      <c r="E31" s="74" t="s">
        <v>9</v>
      </c>
      <c r="F31" s="75" t="s">
        <v>9</v>
      </c>
    </row>
    <row r="32" spans="1:6" ht="18" customHeight="1" x14ac:dyDescent="0.35">
      <c r="A32" s="43">
        <f t="shared" si="3"/>
        <v>4</v>
      </c>
      <c r="B32" s="28" t="s">
        <v>123</v>
      </c>
      <c r="C32" s="29" t="s">
        <v>0</v>
      </c>
      <c r="D32" s="51">
        <v>39490</v>
      </c>
      <c r="E32" s="74" t="s">
        <v>9</v>
      </c>
      <c r="F32" s="75" t="s">
        <v>9</v>
      </c>
    </row>
    <row r="33" spans="1:6" ht="15.75" thickBot="1" x14ac:dyDescent="0.4">
      <c r="A33" s="78"/>
      <c r="B33" s="166"/>
      <c r="C33" s="143"/>
      <c r="D33" s="130"/>
      <c r="E33" s="167"/>
      <c r="F33" s="82"/>
    </row>
    <row r="34" spans="1:6" ht="18" customHeight="1" x14ac:dyDescent="0.35">
      <c r="A34" s="168"/>
      <c r="B34" s="169"/>
      <c r="C34" s="123"/>
      <c r="D34" s="170"/>
      <c r="E34" s="171" t="s">
        <v>8</v>
      </c>
      <c r="F34" s="74" t="s">
        <v>9</v>
      </c>
    </row>
    <row r="35" spans="1:6" ht="18" customHeight="1" x14ac:dyDescent="0.35">
      <c r="A35" s="87" t="s">
        <v>30</v>
      </c>
      <c r="E35" s="171"/>
      <c r="F35" s="74"/>
    </row>
    <row r="36" spans="1:6" ht="10.9" customHeight="1" x14ac:dyDescent="0.35">
      <c r="A36" s="87"/>
      <c r="E36" s="171"/>
      <c r="F36" s="74"/>
    </row>
    <row r="37" spans="1:6" ht="53.25" customHeight="1" x14ac:dyDescent="0.2">
      <c r="A37" s="88" t="s">
        <v>33</v>
      </c>
      <c r="B37" s="223" t="s">
        <v>18</v>
      </c>
      <c r="C37" s="223"/>
      <c r="D37" s="223"/>
      <c r="E37" s="223"/>
      <c r="F37" s="223"/>
    </row>
    <row r="38" spans="1:6" ht="6" customHeight="1" x14ac:dyDescent="0.2">
      <c r="A38" s="88"/>
      <c r="B38" s="90"/>
      <c r="C38" s="90"/>
      <c r="D38" s="172"/>
      <c r="E38" s="91"/>
      <c r="F38" s="90"/>
    </row>
    <row r="39" spans="1:6" ht="74.25" customHeight="1" x14ac:dyDescent="0.2">
      <c r="A39" s="88" t="s">
        <v>33</v>
      </c>
      <c r="B39" s="223" t="s">
        <v>19</v>
      </c>
      <c r="C39" s="223"/>
      <c r="D39" s="223"/>
      <c r="E39" s="223"/>
      <c r="F39" s="223"/>
    </row>
    <row r="40" spans="1:6" ht="13.15" customHeight="1" x14ac:dyDescent="0.2">
      <c r="E40" s="122" t="s">
        <v>3</v>
      </c>
      <c r="F40" s="93"/>
    </row>
    <row r="41" spans="1:6" ht="13.15" customHeight="1" x14ac:dyDescent="0.2">
      <c r="E41" s="122" t="s">
        <v>4</v>
      </c>
      <c r="F41" s="94"/>
    </row>
  </sheetData>
  <sheetProtection formatCells="0" formatRows="0" insertRows="0" deleteRows="0"/>
  <mergeCells count="5">
    <mergeCell ref="B39:F39"/>
    <mergeCell ref="B37:F37"/>
    <mergeCell ref="B4:F4"/>
    <mergeCell ref="B5:F5"/>
    <mergeCell ref="B6:F6"/>
  </mergeCells>
  <printOptions horizontalCentered="1"/>
  <pageMargins left="0.5" right="0.5" top="0.52" bottom="0.25" header="0.5" footer="0.35"/>
  <pageSetup scale="9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pageSetUpPr fitToPage="1"/>
  </sheetPr>
  <dimension ref="A1:I42"/>
  <sheetViews>
    <sheetView view="pageBreakPreview" zoomScaleNormal="100" zoomScaleSheetLayoutView="100" workbookViewId="0">
      <selection activeCell="E2" sqref="E2:F2"/>
    </sheetView>
  </sheetViews>
  <sheetFormatPr defaultRowHeight="12.75" x14ac:dyDescent="0.2"/>
  <cols>
    <col min="1" max="1" width="5.7109375" style="56" customWidth="1"/>
    <col min="2" max="2" width="42.28515625" style="56" bestFit="1" customWidth="1"/>
    <col min="3" max="3" width="18.28515625" style="56" bestFit="1" customWidth="1"/>
    <col min="4" max="4" width="12.140625" style="56" bestFit="1" customWidth="1"/>
    <col min="5" max="5" width="14.5703125" style="59" bestFit="1" customWidth="1"/>
    <col min="6" max="6" width="16.7109375" style="56" customWidth="1"/>
    <col min="7" max="16384" width="9.140625" style="56"/>
  </cols>
  <sheetData>
    <row r="1" spans="1:9" x14ac:dyDescent="0.2">
      <c r="E1" s="56"/>
      <c r="F1" s="95">
        <f>SUMMARY!F1</f>
        <v>45453</v>
      </c>
    </row>
    <row r="2" spans="1:9" x14ac:dyDescent="0.2">
      <c r="E2" s="241" t="s">
        <v>158</v>
      </c>
      <c r="F2" s="242">
        <f>SUMMARY!F2</f>
        <v>45468</v>
      </c>
    </row>
    <row r="3" spans="1:9" x14ac:dyDescent="0.2">
      <c r="E3" s="57" t="s">
        <v>10</v>
      </c>
      <c r="F3" s="7" t="str">
        <f>SUMMARY!F3</f>
        <v>314-50-04</v>
      </c>
    </row>
    <row r="4" spans="1:9" ht="20.100000000000001" customHeight="1" x14ac:dyDescent="0.2">
      <c r="B4" s="221" t="s">
        <v>27</v>
      </c>
      <c r="C4" s="221"/>
      <c r="D4" s="221"/>
      <c r="E4" s="221"/>
      <c r="F4" s="221"/>
      <c r="H4">
        <f>SUMIF(B:B,"*EXCAVATION*",D:D)</f>
        <v>4149</v>
      </c>
      <c r="I4" t="s">
        <v>121</v>
      </c>
    </row>
    <row r="5" spans="1:9" ht="20.100000000000001" customHeight="1" x14ac:dyDescent="0.2">
      <c r="B5" s="220" t="str">
        <f>SUMMARY!C5</f>
        <v>SUNSHINE TRAILS UNIT 1A</v>
      </c>
      <c r="C5" s="220"/>
      <c r="D5" s="220"/>
      <c r="E5" s="220"/>
      <c r="F5" s="220"/>
      <c r="H5">
        <f>SUMIF(B:B,"*EMBANKMENT*",D:D)</f>
        <v>5461</v>
      </c>
      <c r="I5" t="s">
        <v>122</v>
      </c>
    </row>
    <row r="6" spans="1:9" ht="20.100000000000001" customHeight="1" x14ac:dyDescent="0.2">
      <c r="B6" s="221" t="s">
        <v>21</v>
      </c>
      <c r="C6" s="221"/>
      <c r="D6" s="221"/>
      <c r="E6" s="221"/>
      <c r="F6" s="221"/>
      <c r="H6">
        <f>H4-H5</f>
        <v>-1312</v>
      </c>
      <c r="I6" t="str">
        <f>IF(H6=0,"",IF(H6&gt;0,"EXPORT","IMPORT"))</f>
        <v>IMPORT</v>
      </c>
    </row>
    <row r="7" spans="1:9" ht="12.75" customHeight="1" thickBot="1" x14ac:dyDescent="0.25">
      <c r="A7" s="96"/>
      <c r="B7" s="96"/>
      <c r="C7" s="96"/>
      <c r="D7" s="96"/>
      <c r="E7" s="96"/>
      <c r="F7" s="97"/>
    </row>
    <row r="8" spans="1:9" ht="26.25" customHeight="1" thickBot="1" x14ac:dyDescent="0.25">
      <c r="A8" s="98" t="s">
        <v>12</v>
      </c>
      <c r="B8" s="99" t="s">
        <v>13</v>
      </c>
      <c r="C8" s="100" t="s">
        <v>2</v>
      </c>
      <c r="D8" s="63" t="s">
        <v>34</v>
      </c>
      <c r="E8" s="101" t="s">
        <v>14</v>
      </c>
      <c r="F8" s="102" t="s">
        <v>15</v>
      </c>
    </row>
    <row r="9" spans="1:9" x14ac:dyDescent="0.2">
      <c r="A9" s="153"/>
      <c r="B9" s="154"/>
      <c r="C9" s="125"/>
      <c r="D9" s="182"/>
      <c r="E9" s="126"/>
      <c r="F9" s="127"/>
    </row>
    <row r="10" spans="1:9" s="58" customFormat="1" ht="18" customHeight="1" x14ac:dyDescent="0.35">
      <c r="A10" s="43">
        <f>ROW()-8</f>
        <v>2</v>
      </c>
      <c r="B10" s="28" t="s">
        <v>50</v>
      </c>
      <c r="C10" s="29" t="s">
        <v>22</v>
      </c>
      <c r="D10" s="181">
        <v>4.12</v>
      </c>
      <c r="E10" s="74" t="s">
        <v>9</v>
      </c>
      <c r="F10" s="75" t="s">
        <v>9</v>
      </c>
    </row>
    <row r="11" spans="1:9" s="58" customFormat="1" ht="18" customHeight="1" x14ac:dyDescent="0.35">
      <c r="A11" s="43">
        <f t="shared" ref="A11:A26" si="0">ROW()-8</f>
        <v>3</v>
      </c>
      <c r="B11" s="28" t="s">
        <v>51</v>
      </c>
      <c r="C11" s="29" t="s">
        <v>1</v>
      </c>
      <c r="D11" s="51">
        <v>4149</v>
      </c>
      <c r="E11" s="74" t="s">
        <v>9</v>
      </c>
      <c r="F11" s="75" t="s">
        <v>9</v>
      </c>
    </row>
    <row r="12" spans="1:9" s="58" customFormat="1" ht="18" customHeight="1" x14ac:dyDescent="0.35">
      <c r="A12" s="43">
        <f t="shared" si="0"/>
        <v>4</v>
      </c>
      <c r="B12" s="28" t="s">
        <v>52</v>
      </c>
      <c r="C12" s="29" t="s">
        <v>1</v>
      </c>
      <c r="D12" s="51">
        <v>5461</v>
      </c>
      <c r="E12" s="74" t="s">
        <v>9</v>
      </c>
      <c r="F12" s="75" t="s">
        <v>9</v>
      </c>
    </row>
    <row r="13" spans="1:9" s="58" customFormat="1" ht="18" customHeight="1" x14ac:dyDescent="0.35">
      <c r="A13" s="43">
        <f t="shared" si="0"/>
        <v>5</v>
      </c>
      <c r="B13" s="28" t="s">
        <v>53</v>
      </c>
      <c r="C13" s="29" t="s">
        <v>0</v>
      </c>
      <c r="D13" s="52">
        <v>3841</v>
      </c>
      <c r="E13" s="74" t="s">
        <v>9</v>
      </c>
      <c r="F13" s="75" t="s">
        <v>9</v>
      </c>
    </row>
    <row r="14" spans="1:9" s="58" customFormat="1" ht="18" customHeight="1" x14ac:dyDescent="0.35">
      <c r="A14" s="43">
        <f t="shared" si="0"/>
        <v>6</v>
      </c>
      <c r="B14" s="28" t="s">
        <v>54</v>
      </c>
      <c r="C14" s="29" t="s">
        <v>0</v>
      </c>
      <c r="D14" s="52">
        <v>8354</v>
      </c>
      <c r="E14" s="74" t="s">
        <v>9</v>
      </c>
      <c r="F14" s="75" t="s">
        <v>9</v>
      </c>
    </row>
    <row r="15" spans="1:9" s="58" customFormat="1" ht="18" customHeight="1" x14ac:dyDescent="0.35">
      <c r="A15" s="43">
        <f t="shared" si="0"/>
        <v>7</v>
      </c>
      <c r="B15" s="28" t="s">
        <v>55</v>
      </c>
      <c r="C15" s="29" t="s">
        <v>0</v>
      </c>
      <c r="D15" s="52">
        <v>3841</v>
      </c>
      <c r="E15" s="74" t="s">
        <v>9</v>
      </c>
      <c r="F15" s="75" t="s">
        <v>9</v>
      </c>
    </row>
    <row r="16" spans="1:9" s="58" customFormat="1" ht="18" customHeight="1" x14ac:dyDescent="0.35">
      <c r="A16" s="43">
        <f t="shared" si="0"/>
        <v>8</v>
      </c>
      <c r="B16" s="28" t="s">
        <v>56</v>
      </c>
      <c r="C16" s="29" t="s">
        <v>0</v>
      </c>
      <c r="D16" s="52">
        <v>8354</v>
      </c>
      <c r="E16" s="74" t="s">
        <v>9</v>
      </c>
      <c r="F16" s="75" t="s">
        <v>9</v>
      </c>
    </row>
    <row r="17" spans="1:6" s="58" customFormat="1" ht="18" customHeight="1" x14ac:dyDescent="0.35">
      <c r="A17" s="43">
        <f t="shared" si="0"/>
        <v>9</v>
      </c>
      <c r="B17" s="28" t="s">
        <v>57</v>
      </c>
      <c r="C17" s="29" t="s">
        <v>0</v>
      </c>
      <c r="D17" s="52">
        <v>12195</v>
      </c>
      <c r="E17" s="74" t="s">
        <v>9</v>
      </c>
      <c r="F17" s="75" t="s">
        <v>9</v>
      </c>
    </row>
    <row r="18" spans="1:6" s="58" customFormat="1" ht="18" customHeight="1" x14ac:dyDescent="0.35">
      <c r="A18" s="43">
        <f t="shared" si="0"/>
        <v>10</v>
      </c>
      <c r="B18" s="28" t="s">
        <v>140</v>
      </c>
      <c r="C18" s="29" t="s">
        <v>7</v>
      </c>
      <c r="D18" s="52">
        <v>2</v>
      </c>
      <c r="E18" s="74" t="s">
        <v>9</v>
      </c>
      <c r="F18" s="75" t="s">
        <v>9</v>
      </c>
    </row>
    <row r="19" spans="1:6" s="58" customFormat="1" ht="18" customHeight="1" x14ac:dyDescent="0.35">
      <c r="A19" s="43">
        <f t="shared" si="0"/>
        <v>11</v>
      </c>
      <c r="B19" s="28" t="s">
        <v>58</v>
      </c>
      <c r="C19" s="29" t="s">
        <v>6</v>
      </c>
      <c r="D19" s="51">
        <v>6031</v>
      </c>
      <c r="E19" s="74" t="s">
        <v>9</v>
      </c>
      <c r="F19" s="75" t="s">
        <v>9</v>
      </c>
    </row>
    <row r="20" spans="1:6" s="58" customFormat="1" ht="18" customHeight="1" x14ac:dyDescent="0.35">
      <c r="A20" s="43">
        <f t="shared" si="0"/>
        <v>12</v>
      </c>
      <c r="B20" s="28" t="s">
        <v>59</v>
      </c>
      <c r="C20" s="29" t="s">
        <v>6</v>
      </c>
      <c r="D20" s="51">
        <v>278</v>
      </c>
      <c r="E20" s="74" t="s">
        <v>9</v>
      </c>
      <c r="F20" s="75" t="s">
        <v>9</v>
      </c>
    </row>
    <row r="21" spans="1:6" s="58" customFormat="1" ht="18" customHeight="1" x14ac:dyDescent="0.35">
      <c r="A21" s="43">
        <f t="shared" si="0"/>
        <v>13</v>
      </c>
      <c r="B21" s="28" t="s">
        <v>132</v>
      </c>
      <c r="C21" s="29" t="s">
        <v>6</v>
      </c>
      <c r="D21" s="51">
        <v>64</v>
      </c>
      <c r="E21" s="74" t="s">
        <v>9</v>
      </c>
      <c r="F21" s="75" t="s">
        <v>9</v>
      </c>
    </row>
    <row r="22" spans="1:6" s="58" customFormat="1" ht="18" customHeight="1" x14ac:dyDescent="0.35">
      <c r="A22" s="43">
        <f t="shared" si="0"/>
        <v>14</v>
      </c>
      <c r="B22" s="28" t="s">
        <v>60</v>
      </c>
      <c r="C22" s="29" t="s">
        <v>7</v>
      </c>
      <c r="D22" s="51">
        <v>47</v>
      </c>
      <c r="E22" s="74" t="s">
        <v>9</v>
      </c>
      <c r="F22" s="75" t="s">
        <v>9</v>
      </c>
    </row>
    <row r="23" spans="1:6" s="58" customFormat="1" ht="18" customHeight="1" x14ac:dyDescent="0.35">
      <c r="A23" s="43">
        <f t="shared" si="0"/>
        <v>15</v>
      </c>
      <c r="B23" s="28" t="s">
        <v>133</v>
      </c>
      <c r="C23" s="29" t="s">
        <v>7</v>
      </c>
      <c r="D23" s="51">
        <v>11</v>
      </c>
      <c r="E23" s="74" t="s">
        <v>9</v>
      </c>
      <c r="F23" s="75" t="s">
        <v>9</v>
      </c>
    </row>
    <row r="24" spans="1:6" s="58" customFormat="1" ht="18" customHeight="1" x14ac:dyDescent="0.35">
      <c r="A24" s="43">
        <f t="shared" si="0"/>
        <v>16</v>
      </c>
      <c r="B24" s="28" t="s">
        <v>61</v>
      </c>
      <c r="C24" s="29" t="s">
        <v>0</v>
      </c>
      <c r="D24" s="51">
        <v>217</v>
      </c>
      <c r="E24" s="74" t="s">
        <v>9</v>
      </c>
      <c r="F24" s="75" t="s">
        <v>9</v>
      </c>
    </row>
    <row r="25" spans="1:6" s="58" customFormat="1" ht="18" customHeight="1" x14ac:dyDescent="0.35">
      <c r="A25" s="43">
        <f t="shared" si="0"/>
        <v>17</v>
      </c>
      <c r="B25" s="28" t="s">
        <v>62</v>
      </c>
      <c r="C25" s="29" t="s">
        <v>0</v>
      </c>
      <c r="D25" s="51">
        <v>931</v>
      </c>
      <c r="E25" s="74" t="s">
        <v>9</v>
      </c>
      <c r="F25" s="75" t="s">
        <v>9</v>
      </c>
    </row>
    <row r="26" spans="1:6" s="58" customFormat="1" ht="18" customHeight="1" x14ac:dyDescent="0.35">
      <c r="A26" s="43">
        <f t="shared" si="0"/>
        <v>18</v>
      </c>
      <c r="B26" s="28" t="s">
        <v>63</v>
      </c>
      <c r="C26" s="29" t="s">
        <v>5</v>
      </c>
      <c r="D26" s="51">
        <v>1</v>
      </c>
      <c r="E26" s="74" t="s">
        <v>9</v>
      </c>
      <c r="F26" s="75" t="s">
        <v>9</v>
      </c>
    </row>
    <row r="27" spans="1:6" s="58" customFormat="1" ht="15.75" thickBot="1" x14ac:dyDescent="0.4">
      <c r="A27" s="44"/>
      <c r="B27" s="31"/>
      <c r="C27" s="30"/>
      <c r="D27" s="183"/>
      <c r="E27" s="81"/>
      <c r="F27" s="82"/>
    </row>
    <row r="28" spans="1:6" s="58" customFormat="1" ht="19.5" customHeight="1" x14ac:dyDescent="0.35">
      <c r="A28" s="155"/>
      <c r="B28" s="134"/>
      <c r="C28" s="156"/>
      <c r="D28" s="156"/>
      <c r="E28" s="86" t="s">
        <v>8</v>
      </c>
      <c r="F28" s="74" t="s">
        <v>9</v>
      </c>
    </row>
    <row r="29" spans="1:6" s="58" customFormat="1" ht="18" customHeight="1" x14ac:dyDescent="0.2">
      <c r="A29" s="87" t="s">
        <v>30</v>
      </c>
      <c r="B29" s="157"/>
      <c r="C29" s="158"/>
      <c r="D29" s="158"/>
      <c r="E29" s="59"/>
      <c r="F29" s="56"/>
    </row>
    <row r="30" spans="1:6" ht="10.9" customHeight="1" x14ac:dyDescent="0.2">
      <c r="A30" s="88"/>
    </row>
    <row r="31" spans="1:6" ht="18.75" customHeight="1" x14ac:dyDescent="0.2">
      <c r="A31" s="88" t="s">
        <v>33</v>
      </c>
      <c r="B31" s="219" t="s">
        <v>18</v>
      </c>
      <c r="C31" s="219"/>
      <c r="D31" s="219"/>
      <c r="E31" s="219"/>
      <c r="F31" s="219"/>
    </row>
    <row r="32" spans="1:6" ht="36.75" customHeight="1" x14ac:dyDescent="0.2">
      <c r="A32" s="88"/>
      <c r="B32" s="219"/>
      <c r="C32" s="219"/>
      <c r="D32" s="219"/>
      <c r="E32" s="219"/>
      <c r="F32" s="219"/>
    </row>
    <row r="33" spans="1:6" ht="6" customHeight="1" x14ac:dyDescent="0.2">
      <c r="A33" s="88"/>
      <c r="B33" s="89"/>
      <c r="C33" s="89"/>
      <c r="D33" s="89"/>
      <c r="E33" s="89"/>
      <c r="F33" s="89"/>
    </row>
    <row r="34" spans="1:6" ht="78.75" customHeight="1" x14ac:dyDescent="0.2">
      <c r="A34" s="88" t="s">
        <v>33</v>
      </c>
      <c r="B34" s="219" t="s">
        <v>19</v>
      </c>
      <c r="C34" s="219"/>
      <c r="D34" s="219"/>
      <c r="E34" s="219"/>
      <c r="F34" s="219"/>
    </row>
    <row r="35" spans="1:6" ht="6" customHeight="1" x14ac:dyDescent="0.2">
      <c r="A35" s="88"/>
      <c r="B35" s="89"/>
      <c r="C35" s="89"/>
      <c r="D35" s="89"/>
      <c r="E35" s="89"/>
      <c r="F35" s="89"/>
    </row>
    <row r="36" spans="1:6" ht="32.25" customHeight="1" x14ac:dyDescent="0.2">
      <c r="A36" s="88" t="s">
        <v>33</v>
      </c>
      <c r="B36" s="219" t="s">
        <v>40</v>
      </c>
      <c r="C36" s="219"/>
      <c r="D36" s="219"/>
      <c r="E36" s="219"/>
      <c r="F36" s="219"/>
    </row>
    <row r="37" spans="1:6" ht="6" customHeight="1" x14ac:dyDescent="0.2">
      <c r="A37" s="88"/>
      <c r="B37" s="89"/>
      <c r="C37" s="89"/>
      <c r="D37" s="89"/>
      <c r="E37" s="89"/>
      <c r="F37" s="89"/>
    </row>
    <row r="38" spans="1:6" x14ac:dyDescent="0.2">
      <c r="A38" s="88" t="s">
        <v>33</v>
      </c>
      <c r="B38" s="222" t="s">
        <v>115</v>
      </c>
      <c r="C38" s="219"/>
      <c r="D38" s="219"/>
      <c r="E38" s="219"/>
      <c r="F38" s="219"/>
    </row>
    <row r="39" spans="1:6" ht="13.15" customHeight="1" x14ac:dyDescent="0.2">
      <c r="E39" s="122" t="s">
        <v>3</v>
      </c>
      <c r="F39" s="93"/>
    </row>
    <row r="40" spans="1:6" ht="13.15" customHeight="1" x14ac:dyDescent="0.2">
      <c r="E40" s="122" t="s">
        <v>4</v>
      </c>
      <c r="F40" s="94"/>
    </row>
    <row r="42" spans="1:6" ht="14.25" customHeight="1" x14ac:dyDescent="0.2"/>
  </sheetData>
  <sheetProtection formatCells="0" formatRows="0" insertRows="0" deleteRows="0"/>
  <mergeCells count="7">
    <mergeCell ref="B4:F4"/>
    <mergeCell ref="B34:F34"/>
    <mergeCell ref="B31:F32"/>
    <mergeCell ref="B38:F38"/>
    <mergeCell ref="B36:F36"/>
    <mergeCell ref="B6:F6"/>
    <mergeCell ref="B5:F5"/>
  </mergeCells>
  <printOptions horizontalCentered="1"/>
  <pageMargins left="0.5" right="0.5" top="0.52" bottom="0.25" header="0.5" footer="0.35"/>
  <pageSetup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pageSetUpPr fitToPage="1"/>
  </sheetPr>
  <dimension ref="A1:H40"/>
  <sheetViews>
    <sheetView view="pageBreakPreview" zoomScaleNormal="100" zoomScaleSheetLayoutView="100" workbookViewId="0">
      <selection activeCell="E18" sqref="E18"/>
    </sheetView>
  </sheetViews>
  <sheetFormatPr defaultRowHeight="12.75" x14ac:dyDescent="0.2"/>
  <cols>
    <col min="1" max="1" width="5.7109375" style="56" customWidth="1"/>
    <col min="2" max="2" width="27.5703125" style="56" customWidth="1"/>
    <col min="3" max="3" width="11.140625" style="56" customWidth="1"/>
    <col min="4" max="4" width="18.28515625" style="56" bestFit="1" customWidth="1"/>
    <col min="5" max="5" width="12.140625" style="56" bestFit="1" customWidth="1"/>
    <col min="6" max="6" width="14.5703125" style="59" bestFit="1" customWidth="1"/>
    <col min="7" max="7" width="16.7109375" style="56" customWidth="1"/>
    <col min="8" max="16384" width="9.140625" style="56"/>
  </cols>
  <sheetData>
    <row r="1" spans="1:8" x14ac:dyDescent="0.2">
      <c r="F1" s="56"/>
      <c r="G1" s="95">
        <f>SUMMARY!F1</f>
        <v>45453</v>
      </c>
    </row>
    <row r="2" spans="1:8" x14ac:dyDescent="0.2">
      <c r="F2" s="241" t="s">
        <v>158</v>
      </c>
      <c r="G2" s="242">
        <f>SUMMARY!F2</f>
        <v>45468</v>
      </c>
    </row>
    <row r="3" spans="1:8" x14ac:dyDescent="0.2">
      <c r="F3" s="57" t="s">
        <v>10</v>
      </c>
      <c r="G3" s="7" t="str">
        <f>SUMMARY!F3</f>
        <v>314-50-04</v>
      </c>
    </row>
    <row r="4" spans="1:8" ht="20.100000000000001" customHeight="1" x14ac:dyDescent="0.2">
      <c r="B4" s="221" t="s">
        <v>26</v>
      </c>
      <c r="C4" s="221"/>
      <c r="D4" s="221"/>
      <c r="E4" s="221"/>
      <c r="F4" s="221"/>
      <c r="G4" s="221"/>
    </row>
    <row r="5" spans="1:8" ht="20.100000000000001" customHeight="1" x14ac:dyDescent="0.2">
      <c r="B5" s="220" t="str">
        <f>SUMMARY!C5</f>
        <v>SUNSHINE TRAILS UNIT 1A</v>
      </c>
      <c r="C5" s="220"/>
      <c r="D5" s="220"/>
      <c r="E5" s="220"/>
      <c r="F5" s="220"/>
      <c r="G5" s="220"/>
    </row>
    <row r="6" spans="1:8" ht="20.100000000000001" customHeight="1" x14ac:dyDescent="0.2">
      <c r="B6" s="221" t="s">
        <v>39</v>
      </c>
      <c r="C6" s="221"/>
      <c r="D6" s="221"/>
      <c r="E6" s="221"/>
      <c r="F6" s="221"/>
      <c r="G6" s="221"/>
    </row>
    <row r="7" spans="1:8" ht="12.75" customHeight="1" thickBot="1" x14ac:dyDescent="0.25">
      <c r="A7" s="96"/>
      <c r="B7" s="96"/>
      <c r="C7" s="96"/>
      <c r="D7" s="96"/>
      <c r="E7" s="96"/>
      <c r="F7" s="96"/>
      <c r="G7" s="97"/>
    </row>
    <row r="8" spans="1:8" ht="26.25" customHeight="1" thickBot="1" x14ac:dyDescent="0.25">
      <c r="A8" s="98" t="s">
        <v>12</v>
      </c>
      <c r="B8" s="99" t="s">
        <v>13</v>
      </c>
      <c r="C8" s="99"/>
      <c r="D8" s="100" t="s">
        <v>2</v>
      </c>
      <c r="E8" s="63" t="s">
        <v>34</v>
      </c>
      <c r="F8" s="101" t="s">
        <v>14</v>
      </c>
      <c r="G8" s="102" t="s">
        <v>15</v>
      </c>
    </row>
    <row r="9" spans="1:8" x14ac:dyDescent="0.2">
      <c r="A9" s="136"/>
      <c r="B9" s="137"/>
      <c r="C9" s="137"/>
      <c r="D9" s="138"/>
      <c r="E9" s="184"/>
      <c r="F9" s="138"/>
      <c r="G9" s="139"/>
    </row>
    <row r="10" spans="1:8" ht="19.5" customHeight="1" x14ac:dyDescent="0.35">
      <c r="A10" s="43">
        <v>1</v>
      </c>
      <c r="B10" s="227" t="s">
        <v>80</v>
      </c>
      <c r="C10" s="227"/>
      <c r="D10" s="28"/>
      <c r="E10" s="51"/>
      <c r="F10" s="74"/>
      <c r="G10" s="75"/>
      <c r="H10" s="140"/>
    </row>
    <row r="11" spans="1:8" ht="19.5" customHeight="1" x14ac:dyDescent="0.35">
      <c r="A11" s="43"/>
      <c r="B11" s="45" t="s">
        <v>86</v>
      </c>
      <c r="C11" s="45" t="s">
        <v>81</v>
      </c>
      <c r="D11" s="29" t="s">
        <v>6</v>
      </c>
      <c r="E11" s="51">
        <v>127</v>
      </c>
      <c r="F11" s="74" t="s">
        <v>9</v>
      </c>
      <c r="G11" s="75" t="s">
        <v>9</v>
      </c>
      <c r="H11" s="140"/>
    </row>
    <row r="12" spans="1:8" ht="19.5" customHeight="1" x14ac:dyDescent="0.35">
      <c r="A12" s="43"/>
      <c r="B12" s="45" t="s">
        <v>86</v>
      </c>
      <c r="C12" s="45" t="s">
        <v>82</v>
      </c>
      <c r="D12" s="29" t="s">
        <v>6</v>
      </c>
      <c r="E12" s="238">
        <v>842</v>
      </c>
      <c r="F12" s="74" t="s">
        <v>9</v>
      </c>
      <c r="G12" s="75" t="s">
        <v>9</v>
      </c>
      <c r="H12" s="140"/>
    </row>
    <row r="13" spans="1:8" ht="19.5" customHeight="1" x14ac:dyDescent="0.35">
      <c r="A13" s="43"/>
      <c r="B13" s="45" t="s">
        <v>86</v>
      </c>
      <c r="C13" s="45" t="s">
        <v>83</v>
      </c>
      <c r="D13" s="29" t="s">
        <v>6</v>
      </c>
      <c r="E13" s="51">
        <v>1265</v>
      </c>
      <c r="F13" s="74" t="s">
        <v>9</v>
      </c>
      <c r="G13" s="75" t="s">
        <v>9</v>
      </c>
      <c r="H13" s="141"/>
    </row>
    <row r="14" spans="1:8" ht="19.5" customHeight="1" x14ac:dyDescent="0.35">
      <c r="A14" s="43"/>
      <c r="B14" s="45" t="s">
        <v>86</v>
      </c>
      <c r="C14" s="45" t="s">
        <v>84</v>
      </c>
      <c r="D14" s="29" t="s">
        <v>6</v>
      </c>
      <c r="E14" s="51">
        <v>400</v>
      </c>
      <c r="F14" s="74" t="s">
        <v>9</v>
      </c>
      <c r="G14" s="75" t="s">
        <v>9</v>
      </c>
      <c r="H14" s="141"/>
    </row>
    <row r="15" spans="1:8" ht="19.5" customHeight="1" x14ac:dyDescent="0.35">
      <c r="A15" s="43"/>
      <c r="B15" s="45" t="s">
        <v>86</v>
      </c>
      <c r="C15" s="45" t="s">
        <v>85</v>
      </c>
      <c r="D15" s="29" t="s">
        <v>6</v>
      </c>
      <c r="E15" s="51">
        <v>64</v>
      </c>
      <c r="F15" s="74" t="s">
        <v>9</v>
      </c>
      <c r="G15" s="75" t="s">
        <v>9</v>
      </c>
      <c r="H15" s="141"/>
    </row>
    <row r="16" spans="1:8" ht="19.5" customHeight="1" x14ac:dyDescent="0.35">
      <c r="A16" s="43"/>
      <c r="B16" s="45" t="s">
        <v>87</v>
      </c>
      <c r="C16" s="45" t="s">
        <v>84</v>
      </c>
      <c r="D16" s="29" t="s">
        <v>6</v>
      </c>
      <c r="E16" s="51">
        <v>20</v>
      </c>
      <c r="F16" s="74" t="s">
        <v>9</v>
      </c>
      <c r="G16" s="75" t="s">
        <v>9</v>
      </c>
      <c r="H16" s="141"/>
    </row>
    <row r="17" spans="1:8" ht="19.5" customHeight="1" x14ac:dyDescent="0.35">
      <c r="A17" s="43">
        <v>2</v>
      </c>
      <c r="B17" s="227" t="s">
        <v>88</v>
      </c>
      <c r="C17" s="227"/>
      <c r="D17" s="29" t="s">
        <v>36</v>
      </c>
      <c r="E17" s="135">
        <v>10</v>
      </c>
      <c r="F17" s="74" t="s">
        <v>9</v>
      </c>
      <c r="G17" s="75" t="s">
        <v>9</v>
      </c>
      <c r="H17" s="141"/>
    </row>
    <row r="18" spans="1:8" ht="19.5" customHeight="1" x14ac:dyDescent="0.35">
      <c r="A18" s="43">
        <f>A17+1</f>
        <v>3</v>
      </c>
      <c r="B18" s="227" t="s">
        <v>89</v>
      </c>
      <c r="C18" s="227"/>
      <c r="D18" s="29" t="s">
        <v>20</v>
      </c>
      <c r="E18" s="245">
        <v>18</v>
      </c>
      <c r="F18" s="74" t="s">
        <v>9</v>
      </c>
      <c r="G18" s="75" t="s">
        <v>9</v>
      </c>
    </row>
    <row r="19" spans="1:8" ht="19.5" customHeight="1" x14ac:dyDescent="0.35">
      <c r="A19" s="43">
        <f t="shared" ref="A19:A27" si="0">A18+1</f>
        <v>4</v>
      </c>
      <c r="B19" s="227" t="s">
        <v>151</v>
      </c>
      <c r="C19" s="227"/>
      <c r="D19" s="29" t="s">
        <v>36</v>
      </c>
      <c r="E19" s="51">
        <v>5</v>
      </c>
      <c r="F19" s="74" t="s">
        <v>9</v>
      </c>
      <c r="G19" s="75" t="s">
        <v>9</v>
      </c>
    </row>
    <row r="20" spans="1:8" ht="19.5" customHeight="1" x14ac:dyDescent="0.35">
      <c r="A20" s="43">
        <f t="shared" si="0"/>
        <v>5</v>
      </c>
      <c r="B20" s="227" t="s">
        <v>152</v>
      </c>
      <c r="C20" s="227"/>
      <c r="D20" s="29" t="s">
        <v>36</v>
      </c>
      <c r="E20" s="51">
        <v>5</v>
      </c>
      <c r="F20" s="74" t="s">
        <v>9</v>
      </c>
      <c r="G20" s="75" t="s">
        <v>9</v>
      </c>
    </row>
    <row r="21" spans="1:8" ht="19.5" customHeight="1" x14ac:dyDescent="0.35">
      <c r="A21" s="43">
        <f t="shared" si="0"/>
        <v>6</v>
      </c>
      <c r="B21" s="227" t="s">
        <v>90</v>
      </c>
      <c r="C21" s="227"/>
      <c r="D21" s="29" t="s">
        <v>36</v>
      </c>
      <c r="E21" s="51">
        <v>20</v>
      </c>
      <c r="F21" s="74" t="s">
        <v>9</v>
      </c>
      <c r="G21" s="75" t="s">
        <v>9</v>
      </c>
    </row>
    <row r="22" spans="1:8" ht="21.75" customHeight="1" x14ac:dyDescent="0.35">
      <c r="A22" s="43">
        <f t="shared" si="0"/>
        <v>7</v>
      </c>
      <c r="B22" s="227" t="s">
        <v>91</v>
      </c>
      <c r="C22" s="227"/>
      <c r="D22" s="29" t="s">
        <v>6</v>
      </c>
      <c r="E22" s="135">
        <v>3777</v>
      </c>
      <c r="F22" s="74" t="s">
        <v>9</v>
      </c>
      <c r="G22" s="75" t="s">
        <v>9</v>
      </c>
    </row>
    <row r="23" spans="1:8" ht="19.5" customHeight="1" x14ac:dyDescent="0.35">
      <c r="A23" s="43">
        <f t="shared" si="0"/>
        <v>8</v>
      </c>
      <c r="B23" s="227" t="s">
        <v>92</v>
      </c>
      <c r="C23" s="227"/>
      <c r="D23" s="29" t="s">
        <v>20</v>
      </c>
      <c r="E23" s="205">
        <v>314.5</v>
      </c>
      <c r="F23" s="74" t="s">
        <v>9</v>
      </c>
      <c r="G23" s="75" t="s">
        <v>9</v>
      </c>
      <c r="H23" s="140"/>
    </row>
    <row r="24" spans="1:8" ht="19.5" customHeight="1" x14ac:dyDescent="0.35">
      <c r="A24" s="43">
        <f t="shared" si="0"/>
        <v>9</v>
      </c>
      <c r="B24" s="227" t="s">
        <v>93</v>
      </c>
      <c r="C24" s="227"/>
      <c r="D24" s="29" t="s">
        <v>20</v>
      </c>
      <c r="E24" s="53">
        <v>20</v>
      </c>
      <c r="F24" s="74" t="s">
        <v>9</v>
      </c>
      <c r="G24" s="75" t="s">
        <v>9</v>
      </c>
      <c r="H24" s="140"/>
    </row>
    <row r="25" spans="1:8" ht="19.5" customHeight="1" x14ac:dyDescent="0.35">
      <c r="A25" s="43">
        <f t="shared" si="0"/>
        <v>10</v>
      </c>
      <c r="B25" s="227" t="s">
        <v>95</v>
      </c>
      <c r="C25" s="227"/>
      <c r="D25" s="29" t="s">
        <v>36</v>
      </c>
      <c r="E25" s="51">
        <v>7</v>
      </c>
      <c r="F25" s="74" t="s">
        <v>9</v>
      </c>
      <c r="G25" s="75" t="s">
        <v>9</v>
      </c>
      <c r="H25" s="140"/>
    </row>
    <row r="26" spans="1:8" ht="19.5" customHeight="1" x14ac:dyDescent="0.35">
      <c r="A26" s="43">
        <f t="shared" si="0"/>
        <v>11</v>
      </c>
      <c r="B26" s="227" t="s">
        <v>73</v>
      </c>
      <c r="C26" s="227"/>
      <c r="D26" s="29" t="s">
        <v>6</v>
      </c>
      <c r="E26" s="244">
        <v>2718</v>
      </c>
      <c r="F26" s="74" t="s">
        <v>9</v>
      </c>
      <c r="G26" s="75" t="s">
        <v>9</v>
      </c>
      <c r="H26" s="140"/>
    </row>
    <row r="27" spans="1:8" ht="19.5" customHeight="1" x14ac:dyDescent="0.35">
      <c r="A27" s="43">
        <f t="shared" si="0"/>
        <v>12</v>
      </c>
      <c r="B27" s="227" t="s">
        <v>94</v>
      </c>
      <c r="C27" s="227"/>
      <c r="D27" s="29" t="s">
        <v>6</v>
      </c>
      <c r="E27" s="244">
        <v>2718</v>
      </c>
      <c r="F27" s="74" t="s">
        <v>9</v>
      </c>
      <c r="G27" s="75" t="s">
        <v>9</v>
      </c>
      <c r="H27" s="140"/>
    </row>
    <row r="28" spans="1:8" ht="19.5" customHeight="1" thickBot="1" x14ac:dyDescent="0.4">
      <c r="A28" s="78"/>
      <c r="B28" s="142"/>
      <c r="C28" s="142"/>
      <c r="D28" s="143"/>
      <c r="E28" s="130"/>
      <c r="F28" s="81"/>
      <c r="G28" s="82"/>
      <c r="H28" s="140"/>
    </row>
    <row r="29" spans="1:8" ht="21" customHeight="1" x14ac:dyDescent="0.35">
      <c r="A29" s="83"/>
      <c r="B29" s="110"/>
      <c r="C29" s="110"/>
      <c r="D29" s="84"/>
      <c r="E29" s="84"/>
      <c r="F29" s="145" t="s">
        <v>8</v>
      </c>
      <c r="G29" s="74" t="s">
        <v>9</v>
      </c>
      <c r="H29" s="140"/>
    </row>
    <row r="30" spans="1:8" ht="15" x14ac:dyDescent="0.35">
      <c r="A30" s="87" t="s">
        <v>30</v>
      </c>
      <c r="B30" s="110"/>
      <c r="C30" s="110"/>
      <c r="D30" s="84"/>
      <c r="E30" s="84"/>
      <c r="F30" s="145"/>
      <c r="G30" s="74"/>
      <c r="H30" s="140"/>
    </row>
    <row r="31" spans="1:8" ht="10.9" customHeight="1" x14ac:dyDescent="0.35">
      <c r="A31" s="83"/>
      <c r="B31" s="110"/>
      <c r="C31" s="110"/>
      <c r="D31" s="84"/>
      <c r="E31" s="84"/>
      <c r="F31" s="74"/>
      <c r="G31" s="74"/>
      <c r="H31" s="140"/>
    </row>
    <row r="32" spans="1:8" ht="12.75" customHeight="1" x14ac:dyDescent="0.2">
      <c r="A32" s="88" t="s">
        <v>33</v>
      </c>
      <c r="B32" s="226" t="s">
        <v>96</v>
      </c>
      <c r="C32" s="226"/>
      <c r="D32" s="226"/>
      <c r="E32" s="226"/>
      <c r="F32" s="226"/>
      <c r="G32" s="226"/>
    </row>
    <row r="33" spans="1:7" ht="6" customHeight="1" x14ac:dyDescent="0.2">
      <c r="A33" s="146"/>
      <c r="B33" s="119"/>
      <c r="C33" s="119"/>
      <c r="D33" s="119"/>
      <c r="E33" s="119"/>
      <c r="F33" s="119"/>
      <c r="G33" s="147"/>
    </row>
    <row r="34" spans="1:7" ht="54" customHeight="1" x14ac:dyDescent="0.2">
      <c r="A34" s="88" t="s">
        <v>33</v>
      </c>
      <c r="B34" s="228" t="s">
        <v>128</v>
      </c>
      <c r="C34" s="229"/>
      <c r="D34" s="229"/>
      <c r="E34" s="229"/>
      <c r="F34" s="229"/>
      <c r="G34" s="229"/>
    </row>
    <row r="35" spans="1:7" ht="6" customHeight="1" x14ac:dyDescent="0.2">
      <c r="A35" s="148"/>
      <c r="B35" s="149"/>
      <c r="C35" s="149"/>
      <c r="D35" s="150"/>
      <c r="E35" s="150"/>
      <c r="F35" s="91"/>
      <c r="G35" s="151"/>
    </row>
    <row r="36" spans="1:7" ht="52.5" customHeight="1" x14ac:dyDescent="0.2">
      <c r="A36" s="88" t="s">
        <v>33</v>
      </c>
      <c r="B36" s="219" t="s">
        <v>18</v>
      </c>
      <c r="C36" s="219"/>
      <c r="D36" s="219"/>
      <c r="E36" s="219"/>
      <c r="F36" s="219"/>
      <c r="G36" s="219"/>
    </row>
    <row r="37" spans="1:7" ht="6" customHeight="1" x14ac:dyDescent="0.2">
      <c r="A37" s="133"/>
      <c r="B37" s="90"/>
      <c r="C37" s="90"/>
      <c r="D37" s="152"/>
      <c r="E37" s="152"/>
      <c r="F37" s="91"/>
      <c r="G37" s="90"/>
    </row>
    <row r="38" spans="1:7" ht="80.45" customHeight="1" x14ac:dyDescent="0.2">
      <c r="A38" s="88" t="s">
        <v>33</v>
      </c>
      <c r="B38" s="219" t="s">
        <v>19</v>
      </c>
      <c r="C38" s="219"/>
      <c r="D38" s="219"/>
      <c r="E38" s="219"/>
      <c r="F38" s="219"/>
      <c r="G38" s="219"/>
    </row>
    <row r="39" spans="1:7" ht="13.15" customHeight="1" x14ac:dyDescent="0.2">
      <c r="F39" s="122" t="s">
        <v>3</v>
      </c>
      <c r="G39" s="93"/>
    </row>
    <row r="40" spans="1:7" ht="13.15" customHeight="1" x14ac:dyDescent="0.2">
      <c r="F40" s="122" t="s">
        <v>4</v>
      </c>
      <c r="G40" s="94"/>
    </row>
  </sheetData>
  <sheetProtection formatCells="0" formatRows="0" insertRows="0" deleteRows="0"/>
  <mergeCells count="19">
    <mergeCell ref="B38:G38"/>
    <mergeCell ref="B36:G36"/>
    <mergeCell ref="B34:G34"/>
    <mergeCell ref="B10:C10"/>
    <mergeCell ref="B17:C17"/>
    <mergeCell ref="B18:C18"/>
    <mergeCell ref="B21:C21"/>
    <mergeCell ref="B22:C22"/>
    <mergeCell ref="B23:C23"/>
    <mergeCell ref="B24:C24"/>
    <mergeCell ref="B25:C25"/>
    <mergeCell ref="B26:C26"/>
    <mergeCell ref="B27:C27"/>
    <mergeCell ref="B32:G32"/>
    <mergeCell ref="B20:C20"/>
    <mergeCell ref="B19:C19"/>
    <mergeCell ref="B5:G5"/>
    <mergeCell ref="B4:G4"/>
    <mergeCell ref="B6:G6"/>
  </mergeCells>
  <printOptions horizontalCentered="1"/>
  <pageMargins left="0.5" right="0.5" top="0.52" bottom="0.25" header="0.5" footer="0.35"/>
  <pageSetup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pageSetUpPr fitToPage="1"/>
  </sheetPr>
  <dimension ref="A1:J51"/>
  <sheetViews>
    <sheetView view="pageBreakPreview" zoomScaleNormal="100" zoomScaleSheetLayoutView="100" workbookViewId="0">
      <selection activeCell="B27" sqref="B27"/>
    </sheetView>
  </sheetViews>
  <sheetFormatPr defaultRowHeight="12.75" x14ac:dyDescent="0.2"/>
  <cols>
    <col min="1" max="1" width="5.7109375" style="56" customWidth="1"/>
    <col min="2" max="2" width="42.140625" style="56" bestFit="1" customWidth="1"/>
    <col min="3" max="3" width="18.28515625" style="56" bestFit="1" customWidth="1"/>
    <col min="4" max="4" width="12.140625" style="56" bestFit="1" customWidth="1"/>
    <col min="5" max="5" width="14.5703125" style="59" bestFit="1" customWidth="1"/>
    <col min="6" max="6" width="16.7109375" style="56" customWidth="1"/>
    <col min="7" max="16384" width="9.140625" style="56"/>
  </cols>
  <sheetData>
    <row r="1" spans="1:10" x14ac:dyDescent="0.2">
      <c r="E1" s="56"/>
      <c r="F1" s="95">
        <f>SUMMARY!F1</f>
        <v>45453</v>
      </c>
    </row>
    <row r="2" spans="1:10" x14ac:dyDescent="0.2">
      <c r="E2" s="241" t="s">
        <v>158</v>
      </c>
      <c r="F2" s="242">
        <f>SUMMARY!F2</f>
        <v>45468</v>
      </c>
    </row>
    <row r="3" spans="1:10" x14ac:dyDescent="0.2">
      <c r="E3" s="57" t="s">
        <v>10</v>
      </c>
      <c r="F3" s="7" t="str">
        <f>SUMMARY!F3</f>
        <v>314-50-04</v>
      </c>
    </row>
    <row r="4" spans="1:10" ht="20.100000000000001" customHeight="1" x14ac:dyDescent="0.2">
      <c r="B4" s="221" t="s">
        <v>26</v>
      </c>
      <c r="C4" s="221"/>
      <c r="D4" s="221"/>
      <c r="E4" s="221"/>
      <c r="F4" s="221"/>
    </row>
    <row r="5" spans="1:10" ht="20.100000000000001" customHeight="1" x14ac:dyDescent="0.2">
      <c r="B5" s="220" t="str">
        <f>SUMMARY!C5</f>
        <v>SUNSHINE TRAILS UNIT 1A</v>
      </c>
      <c r="C5" s="220"/>
      <c r="D5" s="220"/>
      <c r="E5" s="220"/>
      <c r="F5" s="220"/>
    </row>
    <row r="6" spans="1:10" ht="20.100000000000001" customHeight="1" x14ac:dyDescent="0.2">
      <c r="B6" s="221" t="s">
        <v>11</v>
      </c>
      <c r="C6" s="221"/>
      <c r="D6" s="221"/>
      <c r="E6" s="221"/>
      <c r="F6" s="221"/>
      <c r="I6" s="123"/>
      <c r="J6" s="123"/>
    </row>
    <row r="7" spans="1:10" ht="12.75" customHeight="1" thickBot="1" x14ac:dyDescent="0.25">
      <c r="A7" s="96"/>
      <c r="B7" s="96"/>
      <c r="C7" s="96"/>
      <c r="D7" s="96"/>
      <c r="E7" s="96"/>
      <c r="F7" s="97"/>
      <c r="I7" s="59"/>
    </row>
    <row r="8" spans="1:10" ht="26.25" customHeight="1" thickBot="1" x14ac:dyDescent="0.25">
      <c r="A8" s="98" t="s">
        <v>12</v>
      </c>
      <c r="B8" s="99" t="s">
        <v>13</v>
      </c>
      <c r="C8" s="100" t="s">
        <v>2</v>
      </c>
      <c r="D8" s="63" t="s">
        <v>34</v>
      </c>
      <c r="E8" s="101" t="s">
        <v>14</v>
      </c>
      <c r="F8" s="102" t="s">
        <v>15</v>
      </c>
      <c r="I8" s="59"/>
    </row>
    <row r="9" spans="1:10" x14ac:dyDescent="0.2">
      <c r="A9" s="103"/>
      <c r="B9" s="124"/>
      <c r="C9" s="125"/>
      <c r="D9" s="182"/>
      <c r="E9" s="126"/>
      <c r="F9" s="127"/>
      <c r="I9" s="59"/>
    </row>
    <row r="10" spans="1:10" ht="18" customHeight="1" x14ac:dyDescent="0.35">
      <c r="A10" s="43">
        <f>ROW()-8</f>
        <v>2</v>
      </c>
      <c r="B10" s="28" t="s">
        <v>73</v>
      </c>
      <c r="C10" s="29" t="s">
        <v>6</v>
      </c>
      <c r="D10" s="135">
        <f>IF(SUMIF(B:B,"*PIPE*",D:D)&gt;0,SUMIF(B:B,"*PIPE*",D:D),"")</f>
        <v>3644</v>
      </c>
      <c r="E10" s="74" t="s">
        <v>9</v>
      </c>
      <c r="F10" s="75" t="s">
        <v>9</v>
      </c>
      <c r="I10" s="59"/>
    </row>
    <row r="11" spans="1:10" ht="18" customHeight="1" x14ac:dyDescent="0.35">
      <c r="A11" s="43">
        <f t="shared" ref="A11:A28" si="0">ROW()-8</f>
        <v>3</v>
      </c>
      <c r="B11" s="28" t="s">
        <v>74</v>
      </c>
      <c r="C11" s="29" t="s">
        <v>6</v>
      </c>
      <c r="D11" s="135">
        <f>IF(SUMIF(B:B,"*PIPE*",D:D)&gt;0,SUMIF(B:B,"*PIPE*",D:D),"")</f>
        <v>3644</v>
      </c>
      <c r="E11" s="74" t="s">
        <v>9</v>
      </c>
      <c r="F11" s="75" t="s">
        <v>9</v>
      </c>
      <c r="I11" s="59"/>
    </row>
    <row r="12" spans="1:10" ht="18" customHeight="1" x14ac:dyDescent="0.35">
      <c r="A12" s="43">
        <f t="shared" si="0"/>
        <v>4</v>
      </c>
      <c r="B12" s="28" t="s">
        <v>75</v>
      </c>
      <c r="C12" s="29" t="s">
        <v>6</v>
      </c>
      <c r="D12" s="135">
        <f>IF(SUMIF(B:B,"*PIPE*",D:D)&gt;0,SUMIF(B:B,"*PIPE*",D:D),"")</f>
        <v>3644</v>
      </c>
      <c r="E12" s="74" t="s">
        <v>9</v>
      </c>
      <c r="F12" s="75" t="s">
        <v>9</v>
      </c>
      <c r="I12" s="59"/>
    </row>
    <row r="13" spans="1:10" ht="18" customHeight="1" x14ac:dyDescent="0.35">
      <c r="A13" s="43">
        <f t="shared" si="0"/>
        <v>5</v>
      </c>
      <c r="B13" s="236" t="s">
        <v>159</v>
      </c>
      <c r="C13" s="29" t="s">
        <v>6</v>
      </c>
      <c r="D13" s="51">
        <v>1871</v>
      </c>
      <c r="E13" s="74" t="s">
        <v>9</v>
      </c>
      <c r="F13" s="75" t="s">
        <v>9</v>
      </c>
      <c r="I13" s="59"/>
    </row>
    <row r="14" spans="1:10" ht="18" customHeight="1" x14ac:dyDescent="0.35">
      <c r="A14" s="43">
        <f t="shared" si="0"/>
        <v>6</v>
      </c>
      <c r="B14" s="28" t="s">
        <v>70</v>
      </c>
      <c r="C14" s="29" t="s">
        <v>6</v>
      </c>
      <c r="D14" s="51">
        <v>1773</v>
      </c>
      <c r="E14" s="74" t="s">
        <v>9</v>
      </c>
      <c r="F14" s="75" t="s">
        <v>9</v>
      </c>
      <c r="I14" s="59"/>
    </row>
    <row r="15" spans="1:10" ht="18" customHeight="1" x14ac:dyDescent="0.35">
      <c r="A15" s="43">
        <f t="shared" si="0"/>
        <v>7</v>
      </c>
      <c r="B15" s="28" t="s">
        <v>71</v>
      </c>
      <c r="C15" s="29" t="s">
        <v>31</v>
      </c>
      <c r="D15" s="181">
        <v>1.64</v>
      </c>
      <c r="E15" s="74" t="s">
        <v>9</v>
      </c>
      <c r="F15" s="75" t="s">
        <v>9</v>
      </c>
      <c r="H15" s="58"/>
      <c r="I15" s="128"/>
    </row>
    <row r="16" spans="1:10" ht="18" customHeight="1" x14ac:dyDescent="0.35">
      <c r="A16" s="43">
        <f t="shared" si="0"/>
        <v>8</v>
      </c>
      <c r="B16" s="236" t="s">
        <v>163</v>
      </c>
      <c r="C16" s="29" t="s">
        <v>36</v>
      </c>
      <c r="D16" s="51">
        <v>8</v>
      </c>
      <c r="E16" s="74" t="s">
        <v>9</v>
      </c>
      <c r="F16" s="75" t="s">
        <v>9</v>
      </c>
      <c r="H16" s="58"/>
      <c r="I16" s="128"/>
    </row>
    <row r="17" spans="1:10" ht="18" customHeight="1" x14ac:dyDescent="0.35">
      <c r="A17" s="43">
        <f t="shared" si="0"/>
        <v>9</v>
      </c>
      <c r="B17" s="236" t="s">
        <v>164</v>
      </c>
      <c r="C17" s="29" t="s">
        <v>36</v>
      </c>
      <c r="D17" s="238">
        <v>23</v>
      </c>
      <c r="E17" s="74" t="s">
        <v>9</v>
      </c>
      <c r="F17" s="75" t="s">
        <v>9</v>
      </c>
      <c r="H17" s="58"/>
      <c r="I17" s="128"/>
    </row>
    <row r="18" spans="1:10" ht="18" customHeight="1" x14ac:dyDescent="0.35">
      <c r="A18" s="43">
        <f t="shared" si="0"/>
        <v>10</v>
      </c>
      <c r="B18" s="236" t="s">
        <v>160</v>
      </c>
      <c r="C18" s="29" t="s">
        <v>36</v>
      </c>
      <c r="D18" s="51">
        <v>36</v>
      </c>
      <c r="E18" s="74" t="s">
        <v>9</v>
      </c>
      <c r="F18" s="75" t="s">
        <v>9</v>
      </c>
      <c r="I18" s="128"/>
      <c r="J18" s="58"/>
    </row>
    <row r="19" spans="1:10" ht="18" customHeight="1" x14ac:dyDescent="0.35">
      <c r="A19" s="43">
        <f t="shared" si="0"/>
        <v>11</v>
      </c>
      <c r="B19" s="236" t="s">
        <v>161</v>
      </c>
      <c r="C19" s="29" t="s">
        <v>36</v>
      </c>
      <c r="D19" s="51">
        <v>9</v>
      </c>
      <c r="E19" s="74" t="s">
        <v>9</v>
      </c>
      <c r="F19" s="75" t="s">
        <v>9</v>
      </c>
      <c r="I19" s="128"/>
      <c r="J19" s="58"/>
    </row>
    <row r="20" spans="1:10" ht="18" customHeight="1" x14ac:dyDescent="0.35">
      <c r="A20" s="43">
        <f t="shared" si="0"/>
        <v>12</v>
      </c>
      <c r="B20" s="28" t="s">
        <v>110</v>
      </c>
      <c r="C20" s="29" t="s">
        <v>36</v>
      </c>
      <c r="D20" s="51">
        <v>2</v>
      </c>
      <c r="E20" s="74" t="s">
        <v>9</v>
      </c>
      <c r="F20" s="75" t="s">
        <v>9</v>
      </c>
      <c r="I20" s="128"/>
      <c r="J20" s="58"/>
    </row>
    <row r="21" spans="1:10" ht="18" customHeight="1" x14ac:dyDescent="0.35">
      <c r="A21" s="43">
        <f t="shared" si="0"/>
        <v>13</v>
      </c>
      <c r="B21" s="28" t="s">
        <v>111</v>
      </c>
      <c r="C21" s="29" t="s">
        <v>36</v>
      </c>
      <c r="D21" s="51">
        <v>1</v>
      </c>
      <c r="E21" s="74" t="s">
        <v>9</v>
      </c>
      <c r="F21" s="75" t="s">
        <v>9</v>
      </c>
      <c r="I21" s="128"/>
      <c r="J21" s="58"/>
    </row>
    <row r="22" spans="1:10" ht="18" customHeight="1" x14ac:dyDescent="0.35">
      <c r="A22" s="43">
        <f t="shared" si="0"/>
        <v>14</v>
      </c>
      <c r="B22" s="28" t="s">
        <v>112</v>
      </c>
      <c r="C22" s="29" t="s">
        <v>36</v>
      </c>
      <c r="D22" s="51"/>
      <c r="E22" s="74" t="s">
        <v>9</v>
      </c>
      <c r="F22" s="75" t="s">
        <v>9</v>
      </c>
      <c r="I22" s="128"/>
      <c r="J22" s="58"/>
    </row>
    <row r="23" spans="1:10" ht="18" customHeight="1" x14ac:dyDescent="0.35">
      <c r="A23" s="43">
        <f t="shared" si="0"/>
        <v>15</v>
      </c>
      <c r="B23" s="236" t="s">
        <v>165</v>
      </c>
      <c r="C23" s="29" t="s">
        <v>36</v>
      </c>
      <c r="D23" s="51">
        <v>6</v>
      </c>
      <c r="E23" s="74" t="s">
        <v>9</v>
      </c>
      <c r="F23" s="75" t="s">
        <v>9</v>
      </c>
      <c r="I23" s="128"/>
      <c r="J23" s="58"/>
    </row>
    <row r="24" spans="1:10" ht="18" customHeight="1" x14ac:dyDescent="0.35">
      <c r="A24" s="43">
        <f t="shared" si="0"/>
        <v>16</v>
      </c>
      <c r="B24" s="28" t="s">
        <v>72</v>
      </c>
      <c r="C24" s="29" t="s">
        <v>36</v>
      </c>
      <c r="D24" s="51">
        <v>9</v>
      </c>
      <c r="E24" s="74" t="s">
        <v>9</v>
      </c>
      <c r="F24" s="75" t="s">
        <v>9</v>
      </c>
      <c r="I24" s="59"/>
    </row>
    <row r="25" spans="1:10" ht="18" customHeight="1" x14ac:dyDescent="0.35">
      <c r="A25" s="43">
        <f t="shared" si="0"/>
        <v>17</v>
      </c>
      <c r="B25" s="28" t="s">
        <v>153</v>
      </c>
      <c r="C25" s="29" t="s">
        <v>6</v>
      </c>
      <c r="D25" s="243">
        <v>499.5</v>
      </c>
      <c r="E25" s="74" t="s">
        <v>9</v>
      </c>
      <c r="F25" s="75" t="s">
        <v>9</v>
      </c>
      <c r="I25" s="59"/>
    </row>
    <row r="26" spans="1:10" ht="18" customHeight="1" x14ac:dyDescent="0.35">
      <c r="A26" s="43">
        <f t="shared" si="0"/>
        <v>18</v>
      </c>
      <c r="B26" s="28" t="s">
        <v>76</v>
      </c>
      <c r="C26" s="29" t="s">
        <v>36</v>
      </c>
      <c r="D26" s="51">
        <v>1</v>
      </c>
      <c r="E26" s="74" t="s">
        <v>9</v>
      </c>
      <c r="F26" s="75" t="s">
        <v>9</v>
      </c>
      <c r="I26" s="59"/>
    </row>
    <row r="27" spans="1:10" ht="18" customHeight="1" x14ac:dyDescent="0.35">
      <c r="A27" s="43">
        <f t="shared" si="0"/>
        <v>19</v>
      </c>
      <c r="B27" s="28" t="s">
        <v>77</v>
      </c>
      <c r="C27" s="29" t="s">
        <v>36</v>
      </c>
      <c r="D27" s="51">
        <v>1</v>
      </c>
      <c r="E27" s="74" t="s">
        <v>9</v>
      </c>
      <c r="F27" s="75" t="s">
        <v>9</v>
      </c>
      <c r="I27" s="59"/>
    </row>
    <row r="28" spans="1:10" ht="18" customHeight="1" x14ac:dyDescent="0.35">
      <c r="A28" s="43">
        <f t="shared" si="0"/>
        <v>20</v>
      </c>
      <c r="B28" s="58" t="s">
        <v>78</v>
      </c>
      <c r="C28" s="29" t="s">
        <v>36</v>
      </c>
      <c r="D28" s="185">
        <v>93</v>
      </c>
      <c r="E28" s="74" t="s">
        <v>9</v>
      </c>
      <c r="F28" s="75" t="s">
        <v>9</v>
      </c>
      <c r="I28" s="59"/>
    </row>
    <row r="29" spans="1:10" ht="15.75" thickBot="1" x14ac:dyDescent="0.4">
      <c r="A29" s="129"/>
      <c r="B29" s="112"/>
      <c r="C29" s="113"/>
      <c r="D29" s="144"/>
      <c r="E29" s="131"/>
      <c r="F29" s="82"/>
      <c r="I29" s="59"/>
    </row>
    <row r="30" spans="1:10" ht="18" customHeight="1" x14ac:dyDescent="0.35">
      <c r="A30" s="122"/>
      <c r="B30" s="28"/>
      <c r="C30" s="29"/>
      <c r="D30" s="29"/>
      <c r="E30" s="132" t="s">
        <v>8</v>
      </c>
      <c r="F30" s="74" t="s">
        <v>9</v>
      </c>
      <c r="I30" s="128"/>
    </row>
    <row r="31" spans="1:10" x14ac:dyDescent="0.2">
      <c r="A31" s="87" t="s">
        <v>30</v>
      </c>
      <c r="B31" s="133"/>
      <c r="I31" s="128"/>
    </row>
    <row r="32" spans="1:10" ht="10.9" customHeight="1" x14ac:dyDescent="0.2">
      <c r="A32" s="122"/>
      <c r="B32" s="133"/>
      <c r="E32" s="134"/>
      <c r="I32" s="128"/>
    </row>
    <row r="33" spans="1:9" x14ac:dyDescent="0.2">
      <c r="A33" s="88" t="s">
        <v>33</v>
      </c>
      <c r="B33" s="223" t="s">
        <v>79</v>
      </c>
      <c r="C33" s="223"/>
      <c r="D33" s="223"/>
      <c r="E33" s="230"/>
      <c r="F33" s="121"/>
      <c r="I33" s="59"/>
    </row>
    <row r="34" spans="1:9" ht="6" customHeight="1" x14ac:dyDescent="0.2">
      <c r="A34" s="88"/>
      <c r="B34" s="118"/>
      <c r="C34" s="119"/>
      <c r="D34" s="119"/>
      <c r="E34" s="120"/>
      <c r="F34" s="121"/>
      <c r="I34" s="59"/>
    </row>
    <row r="35" spans="1:9" x14ac:dyDescent="0.2">
      <c r="A35" s="88" t="s">
        <v>33</v>
      </c>
      <c r="B35" s="223" t="s">
        <v>127</v>
      </c>
      <c r="C35" s="223"/>
      <c r="D35" s="223"/>
      <c r="E35" s="230"/>
      <c r="F35" s="121"/>
      <c r="I35" s="59"/>
    </row>
    <row r="36" spans="1:9" ht="6" customHeight="1" x14ac:dyDescent="0.2">
      <c r="A36" s="88"/>
      <c r="B36" s="118"/>
      <c r="C36" s="119"/>
      <c r="D36" s="119"/>
      <c r="E36" s="120"/>
      <c r="F36" s="121"/>
      <c r="I36" s="59"/>
    </row>
    <row r="37" spans="1:9" x14ac:dyDescent="0.2">
      <c r="A37" s="88" t="s">
        <v>33</v>
      </c>
      <c r="B37" s="223" t="s">
        <v>162</v>
      </c>
      <c r="C37" s="223"/>
      <c r="D37" s="223"/>
      <c r="E37" s="230"/>
      <c r="F37" s="121"/>
      <c r="I37" s="59"/>
    </row>
    <row r="38" spans="1:9" ht="6" customHeight="1" x14ac:dyDescent="0.2">
      <c r="A38" s="88"/>
      <c r="B38" s="118"/>
      <c r="C38" s="119"/>
      <c r="D38" s="119"/>
      <c r="E38" s="120"/>
      <c r="F38" s="121"/>
      <c r="I38" s="59"/>
    </row>
    <row r="39" spans="1:9" x14ac:dyDescent="0.2">
      <c r="A39" s="88" t="s">
        <v>33</v>
      </c>
      <c r="B39" s="223" t="s">
        <v>117</v>
      </c>
      <c r="C39" s="223"/>
      <c r="D39" s="223"/>
      <c r="E39" s="230"/>
      <c r="F39" s="121"/>
      <c r="I39" s="59"/>
    </row>
    <row r="40" spans="1:9" ht="6" customHeight="1" x14ac:dyDescent="0.2">
      <c r="A40" s="88"/>
      <c r="B40" s="118"/>
      <c r="C40" s="119"/>
      <c r="D40" s="119"/>
      <c r="E40" s="120"/>
      <c r="F40" s="121"/>
      <c r="I40" s="59"/>
    </row>
    <row r="41" spans="1:9" x14ac:dyDescent="0.2">
      <c r="A41" s="88" t="s">
        <v>33</v>
      </c>
      <c r="B41" s="223" t="s">
        <v>118</v>
      </c>
      <c r="C41" s="223"/>
      <c r="D41" s="223"/>
      <c r="E41" s="230"/>
      <c r="F41" s="121"/>
      <c r="I41" s="59"/>
    </row>
    <row r="42" spans="1:9" ht="6" customHeight="1" x14ac:dyDescent="0.2">
      <c r="A42" s="88"/>
      <c r="B42" s="118"/>
      <c r="C42" s="119"/>
      <c r="D42" s="119"/>
      <c r="E42" s="120"/>
      <c r="F42" s="121"/>
      <c r="I42" s="59"/>
    </row>
    <row r="43" spans="1:9" x14ac:dyDescent="0.2">
      <c r="A43" s="88" t="s">
        <v>33</v>
      </c>
      <c r="B43" s="223" t="s">
        <v>37</v>
      </c>
      <c r="C43" s="223"/>
      <c r="D43" s="223"/>
      <c r="E43" s="230"/>
      <c r="F43" s="121"/>
      <c r="I43" s="59"/>
    </row>
    <row r="44" spans="1:9" ht="6" customHeight="1" x14ac:dyDescent="0.2">
      <c r="A44" s="88"/>
      <c r="B44" s="118"/>
      <c r="C44" s="119"/>
      <c r="D44" s="119"/>
      <c r="E44" s="120"/>
      <c r="F44" s="121"/>
      <c r="I44" s="59"/>
    </row>
    <row r="45" spans="1:9" ht="39.6" customHeight="1" x14ac:dyDescent="0.2">
      <c r="A45" s="88" t="s">
        <v>33</v>
      </c>
      <c r="B45" s="231" t="s">
        <v>128</v>
      </c>
      <c r="C45" s="231"/>
      <c r="D45" s="231"/>
      <c r="E45" s="231"/>
      <c r="F45" s="231"/>
      <c r="I45" s="59"/>
    </row>
    <row r="46" spans="1:9" ht="6" customHeight="1" x14ac:dyDescent="0.2">
      <c r="A46" s="88"/>
      <c r="B46" s="118"/>
      <c r="C46" s="119"/>
      <c r="D46" s="119"/>
      <c r="E46" s="120"/>
      <c r="F46" s="121"/>
      <c r="I46" s="59"/>
    </row>
    <row r="47" spans="1:9" ht="51.75" customHeight="1" x14ac:dyDescent="0.2">
      <c r="A47" s="88" t="s">
        <v>33</v>
      </c>
      <c r="B47" s="223" t="s">
        <v>18</v>
      </c>
      <c r="C47" s="223"/>
      <c r="D47" s="223"/>
      <c r="E47" s="223"/>
      <c r="F47" s="223"/>
      <c r="I47" s="59"/>
    </row>
    <row r="48" spans="1:9" ht="6" customHeight="1" x14ac:dyDescent="0.2">
      <c r="A48" s="88"/>
      <c r="B48" s="219"/>
      <c r="C48" s="219"/>
      <c r="D48" s="219"/>
      <c r="E48" s="219"/>
      <c r="F48" s="90"/>
      <c r="I48" s="59"/>
    </row>
    <row r="49" spans="1:9" ht="76.5" customHeight="1" x14ac:dyDescent="0.2">
      <c r="A49" s="88" t="s">
        <v>33</v>
      </c>
      <c r="B49" s="223" t="s">
        <v>19</v>
      </c>
      <c r="C49" s="223"/>
      <c r="D49" s="223"/>
      <c r="E49" s="223"/>
      <c r="F49" s="223"/>
      <c r="I49" s="59"/>
    </row>
    <row r="50" spans="1:9" ht="13.15" customHeight="1" x14ac:dyDescent="0.2">
      <c r="E50" s="122" t="s">
        <v>3</v>
      </c>
      <c r="F50" s="93"/>
      <c r="I50" s="59"/>
    </row>
    <row r="51" spans="1:9" ht="13.15" customHeight="1" x14ac:dyDescent="0.2">
      <c r="E51" s="122" t="s">
        <v>4</v>
      </c>
      <c r="F51" s="94"/>
    </row>
  </sheetData>
  <sheetProtection formatCells="0" formatRows="0" insertRows="0" deleteRows="0"/>
  <mergeCells count="13">
    <mergeCell ref="B43:E43"/>
    <mergeCell ref="B49:F49"/>
    <mergeCell ref="B4:F4"/>
    <mergeCell ref="B48:E48"/>
    <mergeCell ref="B6:F6"/>
    <mergeCell ref="B5:F5"/>
    <mergeCell ref="B33:E33"/>
    <mergeCell ref="B45:F45"/>
    <mergeCell ref="B47:F47"/>
    <mergeCell ref="B35:E35"/>
    <mergeCell ref="B37:E37"/>
    <mergeCell ref="B41:E41"/>
    <mergeCell ref="B39:E39"/>
  </mergeCells>
  <printOptions horizontalCentered="1"/>
  <pageMargins left="0.5" right="0.5" top="0.52" bottom="0.25" header="0.5" footer="0.35"/>
  <pageSetup scale="8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pageSetUpPr fitToPage="1"/>
  </sheetPr>
  <dimension ref="A1:F30"/>
  <sheetViews>
    <sheetView view="pageBreakPreview" zoomScaleNormal="100" zoomScaleSheetLayoutView="100" workbookViewId="0">
      <selection activeCell="E2" sqref="E2:F2"/>
    </sheetView>
  </sheetViews>
  <sheetFormatPr defaultRowHeight="12.75" x14ac:dyDescent="0.2"/>
  <cols>
    <col min="1" max="1" width="5.7109375" style="56" customWidth="1"/>
    <col min="2" max="2" width="38.85546875" style="56" customWidth="1"/>
    <col min="3" max="3" width="18.28515625" style="56" customWidth="1"/>
    <col min="4" max="4" width="12.140625" style="56" bestFit="1" customWidth="1"/>
    <col min="5" max="5" width="14.5703125" style="59" bestFit="1" customWidth="1"/>
    <col min="6" max="6" width="16.7109375" style="56" customWidth="1"/>
    <col min="7" max="16384" width="9.140625" style="56"/>
  </cols>
  <sheetData>
    <row r="1" spans="1:6" x14ac:dyDescent="0.2">
      <c r="E1" s="56"/>
      <c r="F1" s="95">
        <f>SUMMARY!F1</f>
        <v>45453</v>
      </c>
    </row>
    <row r="2" spans="1:6" x14ac:dyDescent="0.2">
      <c r="E2" s="241" t="s">
        <v>158</v>
      </c>
      <c r="F2" s="242">
        <f>SUMMARY!F2</f>
        <v>45468</v>
      </c>
    </row>
    <row r="3" spans="1:6" x14ac:dyDescent="0.2">
      <c r="E3" s="57" t="s">
        <v>10</v>
      </c>
      <c r="F3" s="7" t="str">
        <f>SUMMARY!F3</f>
        <v>314-50-04</v>
      </c>
    </row>
    <row r="4" spans="1:6" ht="20.100000000000001" customHeight="1" x14ac:dyDescent="0.2">
      <c r="B4" s="221" t="s">
        <v>26</v>
      </c>
      <c r="C4" s="221"/>
      <c r="D4" s="221"/>
      <c r="E4" s="221"/>
      <c r="F4" s="221"/>
    </row>
    <row r="5" spans="1:6" ht="20.100000000000001" customHeight="1" x14ac:dyDescent="0.2">
      <c r="B5" s="220" t="str">
        <f>SUMMARY!C5</f>
        <v>SUNSHINE TRAILS UNIT 1A</v>
      </c>
      <c r="C5" s="220"/>
      <c r="D5" s="220"/>
      <c r="E5" s="220"/>
      <c r="F5" s="220"/>
    </row>
    <row r="6" spans="1:6" ht="20.100000000000001" customHeight="1" x14ac:dyDescent="0.2">
      <c r="B6" s="221" t="s">
        <v>25</v>
      </c>
      <c r="C6" s="221"/>
      <c r="D6" s="221"/>
      <c r="E6" s="221"/>
      <c r="F6" s="221"/>
    </row>
    <row r="7" spans="1:6" ht="12.75" customHeight="1" thickBot="1" x14ac:dyDescent="0.25">
      <c r="A7" s="96"/>
      <c r="B7" s="96"/>
      <c r="C7" s="96"/>
      <c r="D7" s="96"/>
      <c r="E7" s="96"/>
      <c r="F7" s="97"/>
    </row>
    <row r="8" spans="1:6" ht="26.25" customHeight="1" thickBot="1" x14ac:dyDescent="0.25">
      <c r="A8" s="98" t="s">
        <v>12</v>
      </c>
      <c r="B8" s="99" t="s">
        <v>13</v>
      </c>
      <c r="C8" s="100" t="s">
        <v>2</v>
      </c>
      <c r="D8" s="63" t="s">
        <v>34</v>
      </c>
      <c r="E8" s="101" t="s">
        <v>14</v>
      </c>
      <c r="F8" s="102" t="s">
        <v>15</v>
      </c>
    </row>
    <row r="9" spans="1:6" x14ac:dyDescent="0.2">
      <c r="A9" s="103"/>
      <c r="B9" s="104"/>
      <c r="C9" s="105"/>
      <c r="D9" s="177"/>
      <c r="E9" s="106"/>
      <c r="F9" s="107"/>
    </row>
    <row r="10" spans="1:6" ht="18" customHeight="1" x14ac:dyDescent="0.35">
      <c r="A10" s="43">
        <f>ROW()-8</f>
        <v>2</v>
      </c>
      <c r="B10" s="108" t="s">
        <v>41</v>
      </c>
      <c r="C10" s="109" t="s">
        <v>7</v>
      </c>
      <c r="D10" s="73">
        <v>2</v>
      </c>
      <c r="E10" s="74" t="s">
        <v>9</v>
      </c>
      <c r="F10" s="75" t="s">
        <v>9</v>
      </c>
    </row>
    <row r="11" spans="1:6" ht="18" customHeight="1" x14ac:dyDescent="0.35">
      <c r="A11" s="43">
        <f t="shared" ref="A11:A15" si="0">ROW()-8</f>
        <v>3</v>
      </c>
      <c r="B11" s="110" t="s">
        <v>42</v>
      </c>
      <c r="C11" s="84" t="s">
        <v>7</v>
      </c>
      <c r="D11" s="85">
        <v>1</v>
      </c>
      <c r="E11" s="74" t="s">
        <v>9</v>
      </c>
      <c r="F11" s="75" t="s">
        <v>9</v>
      </c>
    </row>
    <row r="12" spans="1:6" ht="18" customHeight="1" x14ac:dyDescent="0.35">
      <c r="A12" s="43">
        <f t="shared" si="0"/>
        <v>4</v>
      </c>
      <c r="B12" s="110" t="s">
        <v>43</v>
      </c>
      <c r="C12" s="84" t="s">
        <v>6</v>
      </c>
      <c r="D12" s="85">
        <v>5690</v>
      </c>
      <c r="E12" s="74" t="s">
        <v>9</v>
      </c>
      <c r="F12" s="75" t="s">
        <v>9</v>
      </c>
    </row>
    <row r="13" spans="1:6" ht="18" customHeight="1" x14ac:dyDescent="0.35">
      <c r="A13" s="43">
        <f t="shared" si="0"/>
        <v>5</v>
      </c>
      <c r="B13" s="110" t="s">
        <v>44</v>
      </c>
      <c r="C13" s="84" t="s">
        <v>6</v>
      </c>
      <c r="D13" s="85">
        <v>38</v>
      </c>
      <c r="E13" s="74" t="s">
        <v>9</v>
      </c>
      <c r="F13" s="75" t="s">
        <v>9</v>
      </c>
    </row>
    <row r="14" spans="1:6" ht="18" customHeight="1" x14ac:dyDescent="0.35">
      <c r="A14" s="43">
        <f t="shared" si="0"/>
        <v>6</v>
      </c>
      <c r="B14" s="110" t="s">
        <v>45</v>
      </c>
      <c r="C14" s="84" t="s">
        <v>6</v>
      </c>
      <c r="D14" s="85">
        <v>151</v>
      </c>
      <c r="E14" s="74" t="s">
        <v>9</v>
      </c>
      <c r="F14" s="75" t="s">
        <v>9</v>
      </c>
    </row>
    <row r="15" spans="1:6" ht="18" customHeight="1" x14ac:dyDescent="0.35">
      <c r="A15" s="43">
        <f t="shared" si="0"/>
        <v>7</v>
      </c>
      <c r="B15" s="211" t="s">
        <v>154</v>
      </c>
      <c r="C15" s="84" t="s">
        <v>6</v>
      </c>
      <c r="D15" s="85">
        <v>324</v>
      </c>
      <c r="E15" s="74" t="s">
        <v>9</v>
      </c>
      <c r="F15" s="75" t="s">
        <v>9</v>
      </c>
    </row>
    <row r="16" spans="1:6" ht="15.75" thickBot="1" x14ac:dyDescent="0.4">
      <c r="A16" s="78"/>
      <c r="B16" s="112"/>
      <c r="C16" s="113"/>
      <c r="D16" s="144"/>
      <c r="E16" s="81"/>
      <c r="F16" s="82"/>
    </row>
    <row r="17" spans="1:6" ht="19.5" customHeight="1" x14ac:dyDescent="0.35">
      <c r="A17" s="83"/>
      <c r="B17" s="114"/>
      <c r="C17" s="110"/>
      <c r="D17" s="110"/>
      <c r="E17" s="115" t="s">
        <v>8</v>
      </c>
      <c r="F17" s="116" t="s">
        <v>9</v>
      </c>
    </row>
    <row r="18" spans="1:6" ht="12.75" customHeight="1" x14ac:dyDescent="0.2">
      <c r="A18" s="87" t="s">
        <v>30</v>
      </c>
      <c r="B18" s="114"/>
      <c r="C18" s="110"/>
      <c r="D18" s="110"/>
      <c r="E18" s="111"/>
      <c r="F18" s="117"/>
    </row>
    <row r="19" spans="1:6" ht="10.9" customHeight="1" x14ac:dyDescent="0.2">
      <c r="A19" s="83"/>
      <c r="B19" s="114"/>
      <c r="C19" s="110"/>
      <c r="D19" s="110"/>
      <c r="E19" s="111"/>
      <c r="F19" s="117"/>
    </row>
    <row r="20" spans="1:6" ht="46.5" customHeight="1" x14ac:dyDescent="0.2">
      <c r="A20" s="190" t="s">
        <v>33</v>
      </c>
      <c r="B20" s="233" t="s">
        <v>18</v>
      </c>
      <c r="C20" s="233"/>
      <c r="D20" s="233"/>
      <c r="E20" s="233"/>
      <c r="F20" s="233"/>
    </row>
    <row r="21" spans="1:6" ht="6" customHeight="1" x14ac:dyDescent="0.2">
      <c r="A21" s="190"/>
      <c r="B21" s="191"/>
      <c r="C21" s="192"/>
      <c r="D21" s="192"/>
      <c r="E21" s="120"/>
      <c r="F21" s="193"/>
    </row>
    <row r="22" spans="1:6" ht="57" customHeight="1" x14ac:dyDescent="0.2">
      <c r="A22" s="190" t="s">
        <v>33</v>
      </c>
      <c r="B22" s="233" t="s">
        <v>19</v>
      </c>
      <c r="C22" s="233"/>
      <c r="D22" s="233"/>
      <c r="E22" s="233"/>
      <c r="F22" s="233"/>
    </row>
    <row r="23" spans="1:6" ht="6" customHeight="1" x14ac:dyDescent="0.2">
      <c r="A23" s="190"/>
      <c r="B23" s="187"/>
      <c r="C23" s="187"/>
      <c r="D23" s="187"/>
      <c r="E23" s="187"/>
      <c r="F23" s="187"/>
    </row>
    <row r="24" spans="1:6" x14ac:dyDescent="0.2">
      <c r="A24" s="190" t="s">
        <v>33</v>
      </c>
      <c r="B24" s="232" t="s">
        <v>113</v>
      </c>
      <c r="C24" s="232"/>
      <c r="D24" s="232"/>
      <c r="E24" s="232"/>
      <c r="F24" s="232"/>
    </row>
    <row r="25" spans="1:6" ht="6" customHeight="1" x14ac:dyDescent="0.2">
      <c r="A25" s="190"/>
      <c r="B25" s="187"/>
      <c r="C25" s="187"/>
      <c r="D25" s="187"/>
      <c r="E25" s="187"/>
      <c r="F25" s="187"/>
    </row>
    <row r="26" spans="1:6" ht="320.25" customHeight="1" x14ac:dyDescent="0.2">
      <c r="A26" s="190" t="s">
        <v>33</v>
      </c>
      <c r="B26" s="232" t="s">
        <v>124</v>
      </c>
      <c r="C26" s="232"/>
      <c r="D26" s="232"/>
      <c r="E26" s="232"/>
      <c r="F26" s="232"/>
    </row>
    <row r="27" spans="1:6" x14ac:dyDescent="0.2">
      <c r="E27" s="122" t="s">
        <v>3</v>
      </c>
      <c r="F27" s="93"/>
    </row>
    <row r="28" spans="1:6" x14ac:dyDescent="0.2">
      <c r="E28" s="122" t="s">
        <v>4</v>
      </c>
      <c r="F28" s="94"/>
    </row>
    <row r="29" spans="1:6" x14ac:dyDescent="0.2">
      <c r="E29" s="122"/>
    </row>
    <row r="30" spans="1:6" x14ac:dyDescent="0.2">
      <c r="E30" s="122"/>
    </row>
  </sheetData>
  <sheetProtection formatCells="0" formatRows="0" insertRows="0" deleteRows="0"/>
  <mergeCells count="7">
    <mergeCell ref="B26:F26"/>
    <mergeCell ref="B24:F24"/>
    <mergeCell ref="B4:F4"/>
    <mergeCell ref="B5:F5"/>
    <mergeCell ref="B6:F6"/>
    <mergeCell ref="B20:F20"/>
    <mergeCell ref="B22:F22"/>
  </mergeCells>
  <printOptions horizontalCentered="1"/>
  <pageMargins left="0.5" right="0.5" top="0.52" bottom="0.25" header="0.5" footer="0.35"/>
  <pageSetup scale="9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pageSetUpPr fitToPage="1"/>
  </sheetPr>
  <dimension ref="A1:I26"/>
  <sheetViews>
    <sheetView view="pageBreakPreview" zoomScaleNormal="100" zoomScaleSheetLayoutView="100" workbookViewId="0">
      <selection activeCell="B1" sqref="B1"/>
    </sheetView>
  </sheetViews>
  <sheetFormatPr defaultRowHeight="12.75" x14ac:dyDescent="0.2"/>
  <cols>
    <col min="1" max="1" width="5.7109375" style="56" customWidth="1"/>
    <col min="2" max="2" width="33.7109375" style="56" customWidth="1"/>
    <col min="3" max="3" width="18.28515625" style="56" bestFit="1" customWidth="1"/>
    <col min="4" max="4" width="12.140625" style="56" bestFit="1" customWidth="1"/>
    <col min="5" max="5" width="14.5703125" style="59" bestFit="1" customWidth="1"/>
    <col min="6" max="6" width="16.7109375" style="56" customWidth="1"/>
    <col min="7" max="16384" width="9.140625" style="56"/>
  </cols>
  <sheetData>
    <row r="1" spans="1:9" x14ac:dyDescent="0.2">
      <c r="E1" s="56"/>
      <c r="F1" s="95">
        <f>SUMMARY!F1</f>
        <v>45453</v>
      </c>
    </row>
    <row r="2" spans="1:9" x14ac:dyDescent="0.2">
      <c r="E2" s="241" t="s">
        <v>158</v>
      </c>
      <c r="F2" s="242">
        <f>SUMMARY!F2</f>
        <v>45468</v>
      </c>
    </row>
    <row r="3" spans="1:9" x14ac:dyDescent="0.2">
      <c r="E3" s="57" t="s">
        <v>10</v>
      </c>
      <c r="F3" s="7" t="str">
        <f>SUMMARY!F3</f>
        <v>314-50-04</v>
      </c>
    </row>
    <row r="4" spans="1:9" ht="20.100000000000001" customHeight="1" x14ac:dyDescent="0.2">
      <c r="B4" s="221" t="s">
        <v>26</v>
      </c>
      <c r="C4" s="221"/>
      <c r="D4" s="221"/>
      <c r="E4" s="221"/>
      <c r="F4" s="221"/>
      <c r="H4">
        <f>'LOT GRADING'!H4+DRAINAGE!H4+STREETS!H4</f>
        <v>8451</v>
      </c>
      <c r="I4" t="s">
        <v>121</v>
      </c>
    </row>
    <row r="5" spans="1:9" ht="20.100000000000001" customHeight="1" x14ac:dyDescent="0.25">
      <c r="B5" s="224" t="str">
        <f>SUMMARY!C5</f>
        <v>SUNSHINE TRAILS UNIT 1A</v>
      </c>
      <c r="C5" s="224"/>
      <c r="D5" s="224"/>
      <c r="E5" s="224"/>
      <c r="F5" s="224"/>
      <c r="H5">
        <f>'LOT GRADING'!H5+DRAINAGE!H5+STREETS!H5</f>
        <v>40074</v>
      </c>
      <c r="I5" t="s">
        <v>122</v>
      </c>
    </row>
    <row r="6" spans="1:9" ht="20.100000000000001" customHeight="1" x14ac:dyDescent="0.25">
      <c r="B6" s="225" t="s">
        <v>32</v>
      </c>
      <c r="C6" s="225"/>
      <c r="D6" s="225"/>
      <c r="E6" s="225"/>
      <c r="F6" s="225"/>
      <c r="H6">
        <f>H4-H5</f>
        <v>-31623</v>
      </c>
      <c r="I6" t="str">
        <f>IF(H6=0,"",IF(H6&gt;0,"EXPORT","IMPORT"))</f>
        <v>IMPORT</v>
      </c>
    </row>
    <row r="7" spans="1:9" ht="12.75" customHeight="1" thickBot="1" x14ac:dyDescent="0.25"/>
    <row r="8" spans="1:9" ht="26.25" customHeight="1" thickBot="1" x14ac:dyDescent="0.25">
      <c r="A8" s="60" t="s">
        <v>12</v>
      </c>
      <c r="B8" s="61" t="s">
        <v>13</v>
      </c>
      <c r="C8" s="62" t="s">
        <v>2</v>
      </c>
      <c r="D8" s="63" t="s">
        <v>34</v>
      </c>
      <c r="E8" s="64" t="s">
        <v>14</v>
      </c>
      <c r="F8" s="65" t="s">
        <v>15</v>
      </c>
    </row>
    <row r="9" spans="1:9" x14ac:dyDescent="0.2">
      <c r="A9" s="66"/>
      <c r="B9" s="67"/>
      <c r="C9" s="68"/>
      <c r="D9" s="186"/>
      <c r="E9" s="69"/>
      <c r="F9" s="70"/>
    </row>
    <row r="10" spans="1:9" ht="20.25" customHeight="1" x14ac:dyDescent="0.35">
      <c r="A10" s="43">
        <f>ROW()-8</f>
        <v>2</v>
      </c>
      <c r="B10" s="212" t="s">
        <v>156</v>
      </c>
      <c r="C10" s="72" t="s">
        <v>1</v>
      </c>
      <c r="D10" s="208">
        <v>31623</v>
      </c>
      <c r="E10" s="74" t="s">
        <v>9</v>
      </c>
      <c r="F10" s="75" t="s">
        <v>9</v>
      </c>
    </row>
    <row r="11" spans="1:9" ht="20.25" customHeight="1" x14ac:dyDescent="0.35">
      <c r="A11" s="43">
        <f t="shared" ref="A11:A12" si="0">ROW()-8</f>
        <v>3</v>
      </c>
      <c r="B11" s="207" t="s">
        <v>129</v>
      </c>
      <c r="C11" s="72" t="s">
        <v>6</v>
      </c>
      <c r="D11" s="76">
        <v>53</v>
      </c>
      <c r="E11" s="74" t="s">
        <v>9</v>
      </c>
      <c r="F11" s="75" t="s">
        <v>9</v>
      </c>
    </row>
    <row r="12" spans="1:9" ht="20.25" customHeight="1" x14ac:dyDescent="0.35">
      <c r="A12" s="43">
        <f t="shared" si="0"/>
        <v>4</v>
      </c>
      <c r="B12" s="71" t="s">
        <v>97</v>
      </c>
      <c r="C12" s="77" t="s">
        <v>5</v>
      </c>
      <c r="D12" s="76">
        <v>1</v>
      </c>
      <c r="E12" s="74" t="s">
        <v>9</v>
      </c>
      <c r="F12" s="75" t="s">
        <v>9</v>
      </c>
    </row>
    <row r="13" spans="1:9" ht="15.75" thickBot="1" x14ac:dyDescent="0.4">
      <c r="A13" s="78"/>
      <c r="B13" s="79"/>
      <c r="C13" s="80"/>
      <c r="D13" s="176"/>
      <c r="E13" s="81"/>
      <c r="F13" s="82"/>
    </row>
    <row r="14" spans="1:9" ht="18.75" customHeight="1" x14ac:dyDescent="0.35">
      <c r="A14" s="83"/>
      <c r="B14" s="84"/>
      <c r="C14" s="84"/>
      <c r="D14" s="84"/>
      <c r="E14" s="86" t="s">
        <v>8</v>
      </c>
      <c r="F14" s="74" t="s">
        <v>9</v>
      </c>
    </row>
    <row r="15" spans="1:9" ht="15" x14ac:dyDescent="0.35">
      <c r="A15" s="87" t="s">
        <v>30</v>
      </c>
      <c r="B15" s="87"/>
      <c r="C15" s="87"/>
      <c r="D15" s="87"/>
      <c r="E15" s="86"/>
      <c r="F15" s="74"/>
    </row>
    <row r="16" spans="1:9" ht="10.9" customHeight="1" x14ac:dyDescent="0.35">
      <c r="A16" s="83"/>
      <c r="B16" s="71"/>
      <c r="C16" s="83"/>
      <c r="D16" s="83"/>
      <c r="E16" s="74"/>
      <c r="F16" s="74"/>
    </row>
    <row r="17" spans="1:6" x14ac:dyDescent="0.2">
      <c r="A17" s="88" t="s">
        <v>33</v>
      </c>
      <c r="B17" s="222" t="s">
        <v>119</v>
      </c>
      <c r="C17" s="219"/>
      <c r="D17" s="219"/>
      <c r="E17" s="219"/>
      <c r="F17" s="219"/>
    </row>
    <row r="18" spans="1:6" ht="6" customHeight="1" x14ac:dyDescent="0.2">
      <c r="B18" s="90"/>
      <c r="C18" s="90"/>
      <c r="D18" s="90"/>
      <c r="E18" s="91"/>
      <c r="F18" s="90"/>
    </row>
    <row r="19" spans="1:6" x14ac:dyDescent="0.2">
      <c r="A19" s="88" t="s">
        <v>33</v>
      </c>
      <c r="B19" s="222" t="s">
        <v>130</v>
      </c>
      <c r="C19" s="219"/>
      <c r="D19" s="219"/>
      <c r="E19" s="219"/>
      <c r="F19" s="219"/>
    </row>
    <row r="20" spans="1:6" ht="6" customHeight="1" x14ac:dyDescent="0.2">
      <c r="B20" s="90"/>
      <c r="C20" s="90"/>
      <c r="D20" s="90"/>
      <c r="E20" s="91"/>
      <c r="F20" s="90"/>
    </row>
    <row r="21" spans="1:6" ht="54" customHeight="1" x14ac:dyDescent="0.2">
      <c r="A21" s="88" t="s">
        <v>33</v>
      </c>
      <c r="B21" s="219" t="s">
        <v>24</v>
      </c>
      <c r="C21" s="219"/>
      <c r="D21" s="219"/>
      <c r="E21" s="219"/>
      <c r="F21" s="219"/>
    </row>
    <row r="22" spans="1:6" ht="6" customHeight="1" x14ac:dyDescent="0.2">
      <c r="B22" s="90"/>
      <c r="C22" s="90"/>
      <c r="D22" s="90"/>
      <c r="E22" s="91"/>
      <c r="F22" s="90"/>
    </row>
    <row r="23" spans="1:6" ht="90.75" customHeight="1" x14ac:dyDescent="0.2">
      <c r="A23" s="88" t="s">
        <v>33</v>
      </c>
      <c r="B23" s="219" t="s">
        <v>19</v>
      </c>
      <c r="C23" s="219"/>
      <c r="D23" s="219"/>
      <c r="E23" s="219"/>
      <c r="F23" s="219"/>
    </row>
    <row r="24" spans="1:6" x14ac:dyDescent="0.2">
      <c r="E24" s="92" t="s">
        <v>3</v>
      </c>
      <c r="F24" s="93"/>
    </row>
    <row r="25" spans="1:6" x14ac:dyDescent="0.2">
      <c r="E25" s="92" t="s">
        <v>4</v>
      </c>
      <c r="F25" s="94"/>
    </row>
    <row r="26" spans="1:6" x14ac:dyDescent="0.2">
      <c r="E26" s="56"/>
    </row>
  </sheetData>
  <sheetProtection formatCells="0" formatRows="0" insertRows="0" deleteRows="0"/>
  <mergeCells count="7">
    <mergeCell ref="B4:F4"/>
    <mergeCell ref="B6:F6"/>
    <mergeCell ref="B5:F5"/>
    <mergeCell ref="B21:F21"/>
    <mergeCell ref="B23:F23"/>
    <mergeCell ref="B17:F17"/>
    <mergeCell ref="B19:F19"/>
  </mergeCells>
  <printOptions horizontalCentered="1"/>
  <pageMargins left="0.5" right="0.5" top="0.52" bottom="0.25" header="0.5" footer="0.35"/>
  <pageSetup scale="96"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71"/>
  <sheetViews>
    <sheetView zoomScale="115" zoomScaleNormal="115" workbookViewId="0">
      <selection activeCell="P9" sqref="P9"/>
    </sheetView>
  </sheetViews>
  <sheetFormatPr defaultColWidth="8.85546875" defaultRowHeight="15" x14ac:dyDescent="0.25"/>
  <cols>
    <col min="1" max="6" width="8.85546875" style="47"/>
    <col min="7" max="7" width="10.5703125" style="47" customWidth="1"/>
    <col min="8" max="9" width="8.85546875" style="47"/>
    <col min="10" max="10" width="10.5703125" style="47" customWidth="1"/>
    <col min="11" max="12" width="8.85546875" style="47"/>
    <col min="13" max="13" width="10.5703125" style="47" customWidth="1"/>
    <col min="14" max="16384" width="8.85546875" style="47"/>
  </cols>
  <sheetData>
    <row r="1" spans="1:16" x14ac:dyDescent="0.25">
      <c r="A1" s="46" t="s">
        <v>98</v>
      </c>
      <c r="B1" s="46"/>
      <c r="D1" s="194" t="s">
        <v>20</v>
      </c>
      <c r="E1" s="194"/>
      <c r="F1" s="194" t="s">
        <v>6</v>
      </c>
      <c r="G1" s="194" t="s">
        <v>102</v>
      </c>
      <c r="H1" s="194" t="s">
        <v>103</v>
      </c>
      <c r="I1" s="194"/>
      <c r="J1" s="197" t="s">
        <v>99</v>
      </c>
      <c r="K1" s="198" t="s">
        <v>100</v>
      </c>
      <c r="L1" s="198" t="s">
        <v>101</v>
      </c>
      <c r="M1" s="199" t="s">
        <v>125</v>
      </c>
    </row>
    <row r="2" spans="1:16" x14ac:dyDescent="0.25">
      <c r="A2" s="46">
        <f>SUM(Table2[LF])</f>
        <v>3777</v>
      </c>
      <c r="B2" s="46" t="s">
        <v>6</v>
      </c>
      <c r="D2" s="48">
        <v>2.96</v>
      </c>
      <c r="F2" s="201">
        <f>G2*H2</f>
        <v>28</v>
      </c>
      <c r="G2" s="48">
        <v>28</v>
      </c>
      <c r="H2" s="48">
        <v>1</v>
      </c>
      <c r="J2" s="210" t="s">
        <v>141</v>
      </c>
      <c r="K2" s="48">
        <v>644.95000000000005</v>
      </c>
      <c r="L2" s="48">
        <v>636.48</v>
      </c>
      <c r="M2" s="203">
        <f>IF(K2-L2-6&gt;0,K2-L2-6,0)</f>
        <v>2.4700000000000273</v>
      </c>
    </row>
    <row r="3" spans="1:16" x14ac:dyDescent="0.25">
      <c r="A3" s="46" t="s">
        <v>105</v>
      </c>
      <c r="B3" s="46"/>
      <c r="D3" s="48">
        <v>2.25</v>
      </c>
      <c r="F3" s="201">
        <f t="shared" ref="F3:F45" si="0">G3*H3</f>
        <v>1050</v>
      </c>
      <c r="G3" s="48">
        <v>35</v>
      </c>
      <c r="H3" s="48">
        <v>30</v>
      </c>
      <c r="J3" s="210" t="s">
        <v>142</v>
      </c>
      <c r="K3" s="48">
        <v>648.72</v>
      </c>
      <c r="L3" s="48">
        <v>640.62</v>
      </c>
      <c r="M3" s="203">
        <f t="shared" ref="M3:M45" si="1">IF(K3-L3-6&gt;0,K3-L3-6,0)</f>
        <v>2.1000000000000227</v>
      </c>
    </row>
    <row r="4" spans="1:16" x14ac:dyDescent="0.25">
      <c r="A4" s="46">
        <f>SUM(Table1[VF])</f>
        <v>314.45</v>
      </c>
      <c r="B4" s="46" t="s">
        <v>20</v>
      </c>
      <c r="D4" s="48">
        <v>1.46</v>
      </c>
      <c r="F4" s="201">
        <f t="shared" si="0"/>
        <v>74</v>
      </c>
      <c r="G4" s="48">
        <v>37</v>
      </c>
      <c r="H4" s="48">
        <v>2</v>
      </c>
      <c r="J4" s="210" t="s">
        <v>143</v>
      </c>
      <c r="K4" s="48">
        <v>634.89</v>
      </c>
      <c r="L4" s="48">
        <v>626.26</v>
      </c>
      <c r="M4" s="203">
        <f t="shared" si="1"/>
        <v>2.6299999999999955</v>
      </c>
    </row>
    <row r="5" spans="1:16" x14ac:dyDescent="0.25">
      <c r="A5" s="46" t="s">
        <v>106</v>
      </c>
      <c r="B5" s="46"/>
      <c r="D5" s="48">
        <v>1.49</v>
      </c>
      <c r="F5" s="201">
        <f t="shared" si="0"/>
        <v>38</v>
      </c>
      <c r="G5" s="48">
        <v>38</v>
      </c>
      <c r="H5" s="48">
        <v>1</v>
      </c>
      <c r="J5" s="210" t="s">
        <v>144</v>
      </c>
      <c r="K5" s="48">
        <v>636.88</v>
      </c>
      <c r="L5" s="48">
        <v>630.85</v>
      </c>
      <c r="M5" s="203">
        <f t="shared" si="1"/>
        <v>2.9999999999972715E-2</v>
      </c>
    </row>
    <row r="6" spans="1:16" x14ac:dyDescent="0.25">
      <c r="A6" s="46">
        <f>COUNTIF(Table3[out],"&gt;0")</f>
        <v>10</v>
      </c>
      <c r="B6" s="46" t="s">
        <v>7</v>
      </c>
      <c r="D6" s="48">
        <v>1.52</v>
      </c>
      <c r="F6" s="201">
        <f t="shared" si="0"/>
        <v>1280</v>
      </c>
      <c r="G6" s="48">
        <v>40</v>
      </c>
      <c r="H6" s="48">
        <v>32</v>
      </c>
      <c r="J6" s="210" t="s">
        <v>145</v>
      </c>
      <c r="K6" s="48">
        <v>628.72</v>
      </c>
      <c r="L6" s="48">
        <v>621.91</v>
      </c>
      <c r="M6" s="203">
        <f t="shared" si="1"/>
        <v>0.81000000000005912</v>
      </c>
      <c r="O6" s="47">
        <v>629.34</v>
      </c>
      <c r="P6" s="47">
        <v>1.43</v>
      </c>
    </row>
    <row r="7" spans="1:16" x14ac:dyDescent="0.25">
      <c r="A7" s="46">
        <f>SUM(Table3[Xtra])</f>
        <v>17.980000000000132</v>
      </c>
      <c r="B7" s="46" t="s">
        <v>107</v>
      </c>
      <c r="D7" s="48">
        <v>1.55</v>
      </c>
      <c r="F7" s="201">
        <f t="shared" si="0"/>
        <v>82</v>
      </c>
      <c r="G7" s="48">
        <v>41</v>
      </c>
      <c r="H7" s="48">
        <v>2</v>
      </c>
      <c r="J7" s="210" t="s">
        <v>146</v>
      </c>
      <c r="K7" s="48">
        <v>637.4</v>
      </c>
      <c r="L7" s="48">
        <v>630.04</v>
      </c>
      <c r="M7" s="203">
        <f t="shared" si="1"/>
        <v>1.3600000000000136</v>
      </c>
      <c r="P7" s="47">
        <v>0.81</v>
      </c>
    </row>
    <row r="8" spans="1:16" x14ac:dyDescent="0.25">
      <c r="D8" s="48">
        <v>1.58</v>
      </c>
      <c r="F8" s="201">
        <f t="shared" si="0"/>
        <v>126</v>
      </c>
      <c r="G8" s="48">
        <v>42</v>
      </c>
      <c r="H8" s="48">
        <v>3</v>
      </c>
      <c r="J8" s="210" t="s">
        <v>147</v>
      </c>
      <c r="K8" s="48">
        <v>629.5</v>
      </c>
      <c r="L8" s="48">
        <v>622.17999999999995</v>
      </c>
      <c r="M8" s="203">
        <f t="shared" si="1"/>
        <v>1.32000000000005</v>
      </c>
      <c r="P8" s="47">
        <f>P6-P7</f>
        <v>0.61999999999999988</v>
      </c>
    </row>
    <row r="9" spans="1:16" x14ac:dyDescent="0.25">
      <c r="A9" s="49" t="s">
        <v>104</v>
      </c>
      <c r="B9" s="50">
        <v>93</v>
      </c>
      <c r="C9" s="54">
        <f>SUM(Table2[num])</f>
        <v>93</v>
      </c>
      <c r="D9" s="48">
        <v>1.51</v>
      </c>
      <c r="F9" s="201">
        <f t="shared" si="0"/>
        <v>129</v>
      </c>
      <c r="G9" s="48">
        <v>43</v>
      </c>
      <c r="H9" s="48">
        <v>3</v>
      </c>
      <c r="J9" s="210" t="s">
        <v>148</v>
      </c>
      <c r="K9" s="48">
        <v>632.34</v>
      </c>
      <c r="L9" s="48">
        <v>624.58000000000004</v>
      </c>
      <c r="M9" s="203">
        <f t="shared" si="1"/>
        <v>1.7599999999999909</v>
      </c>
    </row>
    <row r="10" spans="1:16" x14ac:dyDescent="0.25">
      <c r="A10" s="49" t="s">
        <v>108</v>
      </c>
      <c r="B10" s="50">
        <v>70</v>
      </c>
      <c r="C10" s="54">
        <f>COUNTIF(Table1[VF],"&gt;0")</f>
        <v>70</v>
      </c>
      <c r="D10" s="48">
        <v>1.54</v>
      </c>
      <c r="F10" s="201">
        <f t="shared" si="0"/>
        <v>88</v>
      </c>
      <c r="G10" s="48">
        <v>44</v>
      </c>
      <c r="H10" s="48">
        <v>2</v>
      </c>
      <c r="J10" s="210" t="s">
        <v>149</v>
      </c>
      <c r="K10" s="48">
        <v>631.13</v>
      </c>
      <c r="L10" s="48">
        <v>620.99</v>
      </c>
      <c r="M10" s="203">
        <f t="shared" si="1"/>
        <v>4.1399999999999864</v>
      </c>
    </row>
    <row r="11" spans="1:16" x14ac:dyDescent="0.25">
      <c r="A11" s="49" t="s">
        <v>109</v>
      </c>
      <c r="B11" s="50">
        <v>10</v>
      </c>
      <c r="C11" s="54">
        <f>COUNTIF(Table3[out],"&gt;0")</f>
        <v>10</v>
      </c>
      <c r="D11" s="48">
        <v>1.57</v>
      </c>
      <c r="F11" s="201">
        <f t="shared" si="0"/>
        <v>45</v>
      </c>
      <c r="G11" s="48">
        <v>45</v>
      </c>
      <c r="H11" s="48">
        <v>1</v>
      </c>
      <c r="J11" s="210" t="s">
        <v>150</v>
      </c>
      <c r="K11" s="48">
        <v>631.89</v>
      </c>
      <c r="L11" s="48">
        <v>624.53</v>
      </c>
      <c r="M11" s="203">
        <f t="shared" si="1"/>
        <v>1.3600000000000136</v>
      </c>
    </row>
    <row r="12" spans="1:16" x14ac:dyDescent="0.25">
      <c r="D12" s="48">
        <v>1.6</v>
      </c>
      <c r="F12" s="201">
        <f t="shared" si="0"/>
        <v>92</v>
      </c>
      <c r="G12" s="48">
        <v>46</v>
      </c>
      <c r="H12" s="48">
        <v>2</v>
      </c>
      <c r="J12" s="196"/>
      <c r="K12" s="48"/>
      <c r="L12" s="48"/>
      <c r="M12" s="203">
        <f t="shared" si="1"/>
        <v>0</v>
      </c>
    </row>
    <row r="13" spans="1:16" x14ac:dyDescent="0.25">
      <c r="D13" s="48">
        <v>1.63</v>
      </c>
      <c r="F13" s="201">
        <f t="shared" si="0"/>
        <v>47</v>
      </c>
      <c r="G13" s="48">
        <v>47</v>
      </c>
      <c r="H13" s="48">
        <v>1</v>
      </c>
      <c r="J13" s="196"/>
      <c r="K13" s="48"/>
      <c r="L13" s="48"/>
      <c r="M13" s="203">
        <f t="shared" si="1"/>
        <v>0</v>
      </c>
    </row>
    <row r="14" spans="1:16" x14ac:dyDescent="0.25">
      <c r="D14" s="48">
        <v>1.66</v>
      </c>
      <c r="F14" s="201">
        <f t="shared" si="0"/>
        <v>48</v>
      </c>
      <c r="G14" s="48">
        <v>48</v>
      </c>
      <c r="H14" s="48">
        <v>1</v>
      </c>
      <c r="J14" s="196"/>
      <c r="K14" s="48"/>
      <c r="L14" s="48"/>
      <c r="M14" s="203">
        <f t="shared" si="1"/>
        <v>0</v>
      </c>
    </row>
    <row r="15" spans="1:16" x14ac:dyDescent="0.25">
      <c r="D15" s="48">
        <v>1.69</v>
      </c>
      <c r="F15" s="201">
        <f t="shared" si="0"/>
        <v>50</v>
      </c>
      <c r="G15" s="48">
        <v>50</v>
      </c>
      <c r="H15" s="48">
        <v>1</v>
      </c>
      <c r="J15" s="196"/>
      <c r="K15" s="48"/>
      <c r="L15" s="48"/>
      <c r="M15" s="203">
        <f t="shared" si="1"/>
        <v>0</v>
      </c>
    </row>
    <row r="16" spans="1:16" x14ac:dyDescent="0.25">
      <c r="D16" s="48">
        <v>1.76</v>
      </c>
      <c r="F16" s="201">
        <f t="shared" si="0"/>
        <v>106</v>
      </c>
      <c r="G16" s="48">
        <v>53</v>
      </c>
      <c r="H16" s="48">
        <v>2</v>
      </c>
      <c r="J16" s="196"/>
      <c r="K16" s="48"/>
      <c r="L16" s="48"/>
      <c r="M16" s="203">
        <f t="shared" si="1"/>
        <v>0</v>
      </c>
    </row>
    <row r="17" spans="4:13" x14ac:dyDescent="0.25">
      <c r="D17" s="48">
        <v>2.2000000000000002</v>
      </c>
      <c r="F17" s="201">
        <f t="shared" si="0"/>
        <v>54</v>
      </c>
      <c r="G17" s="48">
        <v>54</v>
      </c>
      <c r="H17" s="48">
        <v>1</v>
      </c>
      <c r="J17" s="196"/>
      <c r="K17" s="48"/>
      <c r="L17" s="48"/>
      <c r="M17" s="203">
        <f t="shared" si="1"/>
        <v>0</v>
      </c>
    </row>
    <row r="18" spans="4:13" x14ac:dyDescent="0.25">
      <c r="D18" s="48">
        <v>2.61</v>
      </c>
      <c r="F18" s="201">
        <f t="shared" si="0"/>
        <v>440</v>
      </c>
      <c r="G18" s="48">
        <v>55</v>
      </c>
      <c r="H18" s="48">
        <v>8</v>
      </c>
      <c r="J18" s="196"/>
      <c r="K18" s="48"/>
      <c r="L18" s="48"/>
      <c r="M18" s="203">
        <f t="shared" si="1"/>
        <v>0</v>
      </c>
    </row>
    <row r="19" spans="4:13" x14ac:dyDescent="0.25">
      <c r="D19" s="48">
        <v>3.04</v>
      </c>
      <c r="F19" s="201">
        <f t="shared" si="0"/>
        <v>0</v>
      </c>
      <c r="G19" s="48"/>
      <c r="H19" s="48"/>
      <c r="J19" s="196"/>
      <c r="K19" s="48"/>
      <c r="L19" s="48"/>
      <c r="M19" s="203">
        <f t="shared" si="1"/>
        <v>0</v>
      </c>
    </row>
    <row r="20" spans="4:13" x14ac:dyDescent="0.25">
      <c r="D20" s="48">
        <v>3.48</v>
      </c>
      <c r="F20" s="201">
        <f t="shared" si="0"/>
        <v>0</v>
      </c>
      <c r="G20" s="48"/>
      <c r="H20" s="48"/>
      <c r="J20" s="196"/>
      <c r="K20" s="48"/>
      <c r="L20" s="48"/>
      <c r="M20" s="203">
        <f t="shared" si="1"/>
        <v>0</v>
      </c>
    </row>
    <row r="21" spans="4:13" x14ac:dyDescent="0.25">
      <c r="D21" s="48">
        <v>3.94</v>
      </c>
      <c r="F21" s="201">
        <f t="shared" si="0"/>
        <v>0</v>
      </c>
      <c r="G21" s="48"/>
      <c r="H21" s="48"/>
      <c r="J21" s="196"/>
      <c r="K21" s="48"/>
      <c r="L21" s="48"/>
      <c r="M21" s="203">
        <f t="shared" si="1"/>
        <v>0</v>
      </c>
    </row>
    <row r="22" spans="4:13" x14ac:dyDescent="0.25">
      <c r="D22" s="48">
        <v>4.38</v>
      </c>
      <c r="F22" s="201">
        <f t="shared" si="0"/>
        <v>0</v>
      </c>
      <c r="G22" s="48"/>
      <c r="H22" s="48"/>
      <c r="J22" s="196"/>
      <c r="K22" s="48"/>
      <c r="L22" s="48"/>
      <c r="M22" s="203">
        <f t="shared" si="1"/>
        <v>0</v>
      </c>
    </row>
    <row r="23" spans="4:13" x14ac:dyDescent="0.25">
      <c r="D23" s="48">
        <v>4.82</v>
      </c>
      <c r="F23" s="201">
        <f t="shared" si="0"/>
        <v>0</v>
      </c>
      <c r="G23" s="48"/>
      <c r="H23" s="48"/>
      <c r="J23" s="196"/>
      <c r="K23" s="48"/>
      <c r="L23" s="48"/>
      <c r="M23" s="203">
        <f t="shared" si="1"/>
        <v>0</v>
      </c>
    </row>
    <row r="24" spans="4:13" x14ac:dyDescent="0.25">
      <c r="D24" s="48">
        <v>5.23</v>
      </c>
      <c r="F24" s="201">
        <f t="shared" si="0"/>
        <v>0</v>
      </c>
      <c r="G24" s="48"/>
      <c r="H24" s="48"/>
      <c r="J24" s="196"/>
      <c r="K24" s="48"/>
      <c r="L24" s="48"/>
      <c r="M24" s="203">
        <f t="shared" si="1"/>
        <v>0</v>
      </c>
    </row>
    <row r="25" spans="4:13" x14ac:dyDescent="0.25">
      <c r="D25" s="48">
        <v>5.01</v>
      </c>
      <c r="F25" s="201">
        <f t="shared" si="0"/>
        <v>0</v>
      </c>
      <c r="G25" s="48"/>
      <c r="H25" s="48"/>
      <c r="J25" s="196"/>
      <c r="K25" s="48"/>
      <c r="L25" s="48"/>
      <c r="M25" s="203">
        <f t="shared" si="1"/>
        <v>0</v>
      </c>
    </row>
    <row r="26" spans="4:13" x14ac:dyDescent="0.25">
      <c r="D26" s="48">
        <v>5.07</v>
      </c>
      <c r="F26" s="201">
        <f t="shared" si="0"/>
        <v>0</v>
      </c>
      <c r="G26" s="48"/>
      <c r="H26" s="48"/>
      <c r="J26" s="196"/>
      <c r="K26" s="48"/>
      <c r="L26" s="48"/>
      <c r="M26" s="203">
        <f t="shared" si="1"/>
        <v>0</v>
      </c>
    </row>
    <row r="27" spans="4:13" x14ac:dyDescent="0.25">
      <c r="D27" s="48">
        <v>5.13</v>
      </c>
      <c r="F27" s="201">
        <f t="shared" si="0"/>
        <v>0</v>
      </c>
      <c r="G27" s="48"/>
      <c r="H27" s="48"/>
      <c r="J27" s="196"/>
      <c r="K27" s="48"/>
      <c r="L27" s="48"/>
      <c r="M27" s="203">
        <f t="shared" si="1"/>
        <v>0</v>
      </c>
    </row>
    <row r="28" spans="4:13" x14ac:dyDescent="0.25">
      <c r="D28" s="48">
        <v>5.19</v>
      </c>
      <c r="F28" s="201">
        <f t="shared" si="0"/>
        <v>0</v>
      </c>
      <c r="G28" s="48"/>
      <c r="H28" s="48"/>
      <c r="J28" s="196"/>
      <c r="K28" s="48"/>
      <c r="L28" s="48"/>
      <c r="M28" s="203">
        <f t="shared" si="1"/>
        <v>0</v>
      </c>
    </row>
    <row r="29" spans="4:13" x14ac:dyDescent="0.25">
      <c r="D29" s="48">
        <v>5.25</v>
      </c>
      <c r="F29" s="201">
        <f t="shared" si="0"/>
        <v>0</v>
      </c>
      <c r="G29" s="48"/>
      <c r="H29" s="48"/>
      <c r="J29" s="196"/>
      <c r="K29" s="48"/>
      <c r="L29" s="48"/>
      <c r="M29" s="203">
        <f t="shared" si="1"/>
        <v>0</v>
      </c>
    </row>
    <row r="30" spans="4:13" x14ac:dyDescent="0.25">
      <c r="D30" s="48">
        <v>5.31</v>
      </c>
      <c r="F30" s="201">
        <f t="shared" si="0"/>
        <v>0</v>
      </c>
      <c r="G30" s="48"/>
      <c r="H30" s="48"/>
      <c r="J30" s="196"/>
      <c r="K30" s="48"/>
      <c r="L30" s="48"/>
      <c r="M30" s="203">
        <f t="shared" si="1"/>
        <v>0</v>
      </c>
    </row>
    <row r="31" spans="4:13" x14ac:dyDescent="0.25">
      <c r="D31" s="48">
        <v>7.96</v>
      </c>
      <c r="F31" s="201">
        <f t="shared" si="0"/>
        <v>0</v>
      </c>
      <c r="G31" s="48"/>
      <c r="H31" s="48"/>
      <c r="J31" s="196"/>
      <c r="K31" s="48"/>
      <c r="L31" s="48"/>
      <c r="M31" s="203">
        <f t="shared" si="1"/>
        <v>0</v>
      </c>
    </row>
    <row r="32" spans="4:13" x14ac:dyDescent="0.25">
      <c r="D32" s="48">
        <v>7.96</v>
      </c>
      <c r="F32" s="201">
        <f t="shared" si="0"/>
        <v>0</v>
      </c>
      <c r="G32" s="48"/>
      <c r="H32" s="48"/>
      <c r="J32" s="196"/>
      <c r="K32" s="48"/>
      <c r="L32" s="48"/>
      <c r="M32" s="203">
        <f t="shared" si="1"/>
        <v>0</v>
      </c>
    </row>
    <row r="33" spans="4:13" x14ac:dyDescent="0.25">
      <c r="D33" s="48">
        <v>8.1199999999999992</v>
      </c>
      <c r="F33" s="201">
        <f t="shared" si="0"/>
        <v>0</v>
      </c>
      <c r="G33" s="48"/>
      <c r="H33" s="48"/>
      <c r="J33" s="196"/>
      <c r="K33" s="48"/>
      <c r="L33" s="48"/>
      <c r="M33" s="203">
        <f t="shared" si="1"/>
        <v>0</v>
      </c>
    </row>
    <row r="34" spans="4:13" x14ac:dyDescent="0.25">
      <c r="D34" s="48">
        <v>7.96</v>
      </c>
      <c r="F34" s="201">
        <f t="shared" si="0"/>
        <v>0</v>
      </c>
      <c r="G34" s="48"/>
      <c r="H34" s="48"/>
      <c r="J34" s="196"/>
      <c r="K34" s="48"/>
      <c r="L34" s="48"/>
      <c r="M34" s="203">
        <f t="shared" si="1"/>
        <v>0</v>
      </c>
    </row>
    <row r="35" spans="4:13" x14ac:dyDescent="0.25">
      <c r="D35" s="48">
        <v>8.15</v>
      </c>
      <c r="F35" s="201">
        <f t="shared" si="0"/>
        <v>0</v>
      </c>
      <c r="G35" s="48"/>
      <c r="H35" s="48"/>
      <c r="J35" s="196"/>
      <c r="K35" s="48"/>
      <c r="L35" s="48"/>
      <c r="M35" s="203">
        <f t="shared" si="1"/>
        <v>0</v>
      </c>
    </row>
    <row r="36" spans="4:13" x14ac:dyDescent="0.25">
      <c r="D36" s="48">
        <v>8</v>
      </c>
      <c r="F36" s="201">
        <f t="shared" si="0"/>
        <v>0</v>
      </c>
      <c r="G36" s="48"/>
      <c r="H36" s="48"/>
      <c r="J36" s="196"/>
      <c r="K36" s="48"/>
      <c r="L36" s="48"/>
      <c r="M36" s="203">
        <f t="shared" si="1"/>
        <v>0</v>
      </c>
    </row>
    <row r="37" spans="4:13" x14ac:dyDescent="0.25">
      <c r="D37" s="48">
        <v>8.36</v>
      </c>
      <c r="F37" s="201">
        <f t="shared" si="0"/>
        <v>0</v>
      </c>
      <c r="G37" s="48"/>
      <c r="H37" s="48"/>
      <c r="J37" s="196"/>
      <c r="K37" s="48"/>
      <c r="L37" s="48"/>
      <c r="M37" s="203">
        <f t="shared" si="1"/>
        <v>0</v>
      </c>
    </row>
    <row r="38" spans="4:13" x14ac:dyDescent="0.25">
      <c r="D38" s="48">
        <v>8.7200000000000006</v>
      </c>
      <c r="F38" s="201">
        <f t="shared" si="0"/>
        <v>0</v>
      </c>
      <c r="G38" s="48"/>
      <c r="H38" s="48"/>
      <c r="J38" s="196"/>
      <c r="K38" s="48"/>
      <c r="L38" s="48"/>
      <c r="M38" s="203">
        <f t="shared" si="1"/>
        <v>0</v>
      </c>
    </row>
    <row r="39" spans="4:13" x14ac:dyDescent="0.25">
      <c r="D39" s="48">
        <v>9.17</v>
      </c>
      <c r="F39" s="201">
        <f t="shared" si="0"/>
        <v>0</v>
      </c>
      <c r="G39" s="48"/>
      <c r="H39" s="48"/>
      <c r="J39" s="196"/>
      <c r="K39" s="48"/>
      <c r="L39" s="48"/>
      <c r="M39" s="203">
        <f t="shared" si="1"/>
        <v>0</v>
      </c>
    </row>
    <row r="40" spans="4:13" x14ac:dyDescent="0.25">
      <c r="D40" s="48">
        <v>9.18</v>
      </c>
      <c r="F40" s="201">
        <f t="shared" si="0"/>
        <v>0</v>
      </c>
      <c r="G40" s="48"/>
      <c r="H40" s="48"/>
      <c r="J40" s="196"/>
      <c r="K40" s="48"/>
      <c r="L40" s="48"/>
      <c r="M40" s="203">
        <f t="shared" si="1"/>
        <v>0</v>
      </c>
    </row>
    <row r="41" spans="4:13" x14ac:dyDescent="0.25">
      <c r="D41" s="48">
        <v>9.57</v>
      </c>
      <c r="F41" s="201">
        <f t="shared" si="0"/>
        <v>0</v>
      </c>
      <c r="G41" s="48"/>
      <c r="H41" s="48"/>
      <c r="J41" s="196"/>
      <c r="K41" s="48"/>
      <c r="L41" s="48"/>
      <c r="M41" s="203">
        <f t="shared" si="1"/>
        <v>0</v>
      </c>
    </row>
    <row r="42" spans="4:13" x14ac:dyDescent="0.25">
      <c r="D42" s="48">
        <v>9.64</v>
      </c>
      <c r="F42" s="201">
        <f t="shared" si="0"/>
        <v>0</v>
      </c>
      <c r="G42" s="48"/>
      <c r="H42" s="48"/>
      <c r="J42" s="196"/>
      <c r="K42" s="48"/>
      <c r="L42" s="48"/>
      <c r="M42" s="203">
        <f t="shared" si="1"/>
        <v>0</v>
      </c>
    </row>
    <row r="43" spans="4:13" x14ac:dyDescent="0.25">
      <c r="D43" s="48">
        <v>9.9700000000000006</v>
      </c>
      <c r="F43" s="201">
        <f t="shared" si="0"/>
        <v>0</v>
      </c>
      <c r="G43" s="48"/>
      <c r="H43" s="48"/>
      <c r="J43" s="196"/>
      <c r="K43" s="48"/>
      <c r="L43" s="48"/>
      <c r="M43" s="203">
        <f t="shared" si="1"/>
        <v>0</v>
      </c>
    </row>
    <row r="44" spans="4:13" x14ac:dyDescent="0.25">
      <c r="D44" s="48">
        <v>10.1</v>
      </c>
      <c r="F44" s="201">
        <f t="shared" si="0"/>
        <v>0</v>
      </c>
      <c r="G44" s="48"/>
      <c r="H44" s="48"/>
      <c r="J44" s="196"/>
      <c r="K44" s="48"/>
      <c r="L44" s="48"/>
      <c r="M44" s="203">
        <f t="shared" si="1"/>
        <v>0</v>
      </c>
    </row>
    <row r="45" spans="4:13" x14ac:dyDescent="0.25">
      <c r="D45" s="195">
        <v>10.36</v>
      </c>
      <c r="F45" s="202">
        <f t="shared" si="0"/>
        <v>0</v>
      </c>
      <c r="G45" s="195"/>
      <c r="H45" s="195"/>
      <c r="J45" s="200"/>
      <c r="K45" s="195"/>
      <c r="L45" s="195"/>
      <c r="M45" s="204">
        <f t="shared" si="1"/>
        <v>0</v>
      </c>
    </row>
    <row r="46" spans="4:13" x14ac:dyDescent="0.25">
      <c r="D46" s="195">
        <v>10.74</v>
      </c>
    </row>
    <row r="47" spans="4:13" x14ac:dyDescent="0.25">
      <c r="D47" s="195">
        <v>11.15</v>
      </c>
    </row>
    <row r="48" spans="4:13" x14ac:dyDescent="0.25">
      <c r="D48" s="195">
        <v>2.06</v>
      </c>
    </row>
    <row r="49" spans="4:4" x14ac:dyDescent="0.25">
      <c r="D49" s="195">
        <v>2.06</v>
      </c>
    </row>
    <row r="50" spans="4:4" x14ac:dyDescent="0.25">
      <c r="D50" s="195">
        <v>2.2400000000000002</v>
      </c>
    </row>
    <row r="51" spans="4:4" x14ac:dyDescent="0.25">
      <c r="D51" s="195">
        <v>2.2400000000000002</v>
      </c>
    </row>
    <row r="52" spans="4:4" x14ac:dyDescent="0.25">
      <c r="D52" s="195">
        <v>2.15</v>
      </c>
    </row>
    <row r="53" spans="4:4" x14ac:dyDescent="0.25">
      <c r="D53" s="195">
        <v>2.15</v>
      </c>
    </row>
    <row r="54" spans="4:4" x14ac:dyDescent="0.25">
      <c r="D54" s="195">
        <v>1.88</v>
      </c>
    </row>
    <row r="55" spans="4:4" x14ac:dyDescent="0.25">
      <c r="D55" s="195">
        <v>1.88</v>
      </c>
    </row>
    <row r="56" spans="4:4" x14ac:dyDescent="0.25">
      <c r="D56" s="195">
        <v>1.61</v>
      </c>
    </row>
    <row r="57" spans="4:4" x14ac:dyDescent="0.25">
      <c r="D57" s="195">
        <v>1.61</v>
      </c>
    </row>
    <row r="58" spans="4:4" x14ac:dyDescent="0.25">
      <c r="D58" s="195">
        <v>1.34</v>
      </c>
    </row>
    <row r="59" spans="4:4" x14ac:dyDescent="0.25">
      <c r="D59" s="195">
        <v>1.34</v>
      </c>
    </row>
    <row r="60" spans="4:4" x14ac:dyDescent="0.25">
      <c r="D60" s="195">
        <v>3.3</v>
      </c>
    </row>
    <row r="61" spans="4:4" x14ac:dyDescent="0.25">
      <c r="D61" s="195">
        <v>3.55</v>
      </c>
    </row>
    <row r="62" spans="4:4" x14ac:dyDescent="0.25">
      <c r="D62" s="195">
        <v>3.57</v>
      </c>
    </row>
    <row r="63" spans="4:4" x14ac:dyDescent="0.25">
      <c r="D63" s="195">
        <v>3.38</v>
      </c>
    </row>
    <row r="64" spans="4:4" x14ac:dyDescent="0.25">
      <c r="D64" s="195">
        <v>3.17</v>
      </c>
    </row>
    <row r="65" spans="4:4" x14ac:dyDescent="0.25">
      <c r="D65" s="195">
        <v>2.94</v>
      </c>
    </row>
    <row r="66" spans="4:4" x14ac:dyDescent="0.25">
      <c r="D66" s="195">
        <v>2.69</v>
      </c>
    </row>
    <row r="67" spans="4:4" x14ac:dyDescent="0.25">
      <c r="D67" s="195">
        <v>2.38</v>
      </c>
    </row>
    <row r="68" spans="4:4" x14ac:dyDescent="0.25">
      <c r="D68" s="195">
        <v>1.9</v>
      </c>
    </row>
    <row r="69" spans="4:4" x14ac:dyDescent="0.25">
      <c r="D69" s="195">
        <v>1.58</v>
      </c>
    </row>
    <row r="70" spans="4:4" x14ac:dyDescent="0.25">
      <c r="D70" s="195">
        <v>11.15</v>
      </c>
    </row>
    <row r="71" spans="4:4" x14ac:dyDescent="0.25">
      <c r="D71" s="195">
        <v>10.74</v>
      </c>
    </row>
  </sheetData>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SUMMARY</vt:lpstr>
      <vt:lpstr>LOT GRADING</vt:lpstr>
      <vt:lpstr>DRAINAGE</vt:lpstr>
      <vt:lpstr>STREETS</vt:lpstr>
      <vt:lpstr>SEWER</vt:lpstr>
      <vt:lpstr>WATER</vt:lpstr>
      <vt:lpstr>TPDES</vt:lpstr>
      <vt:lpstr>MISC. IMPROVEMENTS</vt:lpstr>
      <vt:lpstr>Sheet1</vt:lpstr>
      <vt:lpstr>DRAINAGE!Print_Area</vt:lpstr>
      <vt:lpstr>'LOT GRADING'!Print_Area</vt:lpstr>
      <vt:lpstr>'MISC. IMPROVEMENTS'!Print_Area</vt:lpstr>
      <vt:lpstr>SEWER!Print_Area</vt:lpstr>
      <vt:lpstr>STREETS!Print_Area</vt:lpstr>
      <vt:lpstr>SUMMARY!Print_Area</vt:lpstr>
      <vt:lpstr>TPDES!Print_Area</vt:lpstr>
      <vt:lpstr>WATER!Print_Area</vt:lpstr>
    </vt:vector>
  </TitlesOfParts>
  <Company>COSA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jr16004</dc:creator>
  <cp:lastModifiedBy>Gordon Koenig</cp:lastModifiedBy>
  <cp:lastPrinted>2022-06-14T15:26:40Z</cp:lastPrinted>
  <dcterms:created xsi:type="dcterms:W3CDTF">2009-02-11T21:40:13Z</dcterms:created>
  <dcterms:modified xsi:type="dcterms:W3CDTF">2024-06-25T22:26:17Z</dcterms:modified>
</cp:coreProperties>
</file>