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N:\391\10\21\PDF\Bid_260731\Bid Proposal\"/>
    </mc:Choice>
  </mc:AlternateContent>
  <xr:revisionPtr revIDLastSave="0" documentId="13_ncr:1_{F6F409B7-76C3-44D2-9CF5-B81F894859B4}" xr6:coauthVersionLast="47" xr6:coauthVersionMax="47" xr10:uidLastSave="{00000000-0000-0000-0000-000000000000}"/>
  <bookViews>
    <workbookView xWindow="-120" yWindow="-120" windowWidth="29040" windowHeight="15720" tabRatio="836" activeTab="6" xr2:uid="{00000000-000D-0000-FFFF-FFFF00000000}"/>
  </bookViews>
  <sheets>
    <sheet name="Summary" sheetId="62" r:id="rId1"/>
    <sheet name="TPDES" sheetId="7" r:id="rId2"/>
    <sheet name="GRADING" sheetId="47" r:id="rId3"/>
    <sheet name="STREETS" sheetId="60" r:id="rId4"/>
    <sheet name="SEWER" sheetId="59" r:id="rId5"/>
    <sheet name="WATER" sheetId="48" r:id="rId6"/>
    <sheet name="DRAINAGE" sheetId="49" r:id="rId7"/>
    <sheet name="MISC. IMPROVEMENTS" sheetId="65" r:id="rId8"/>
    <sheet name="ADDITIVE ALT." sheetId="44" state="hidden" r:id="rId9"/>
  </sheets>
  <externalReferences>
    <externalReference r:id="rId10"/>
  </externalReferences>
  <definedNames>
    <definedName name="_xlnm.Print_Area" localSheetId="8">'ADDITIVE ALT.'!$A$1:$G$28</definedName>
    <definedName name="_xlnm.Print_Area" localSheetId="6">DRAINAGE!$A$1:$G$89</definedName>
    <definedName name="_xlnm.Print_Area" localSheetId="2">GRADING!$A$1:$G$30</definedName>
    <definedName name="_xlnm.Print_Area" localSheetId="7">'MISC. IMPROVEMENTS'!$A$1:$F$26</definedName>
    <definedName name="_xlnm.Print_Area" localSheetId="4">SEWER!$A$1:$G$38</definedName>
    <definedName name="_xlnm.Print_Area" localSheetId="3">STREETS!$A$1:$G$60</definedName>
    <definedName name="_xlnm.Print_Area" localSheetId="0">Summary!$A$1:$E$33</definedName>
    <definedName name="_xlnm.Print_Area" localSheetId="1">TPDES!$A$1:$G$25</definedName>
    <definedName name="_xlnm.Print_Area" localSheetId="5">WATER!$A$1:$G$39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65" l="1"/>
  <c r="A12" i="65"/>
  <c r="A13" i="65"/>
  <c r="A10" i="65"/>
  <c r="I4" i="49"/>
  <c r="I3" i="49"/>
  <c r="I5" i="49" s="1"/>
  <c r="I4" i="60"/>
  <c r="I3" i="60"/>
  <c r="B9" i="65"/>
  <c r="A9" i="65"/>
  <c r="B4" i="65"/>
  <c r="F2" i="65"/>
  <c r="F1" i="65"/>
  <c r="I5" i="60" l="1"/>
  <c r="G46" i="60" l="1"/>
  <c r="G40" i="60"/>
  <c r="G26" i="60"/>
  <c r="D31" i="60"/>
  <c r="G10" i="47" l="1"/>
  <c r="A73" i="49"/>
  <c r="D45" i="49" l="1"/>
  <c r="G14" i="7"/>
  <c r="D13" i="7" l="1"/>
  <c r="G9" i="7"/>
  <c r="G10" i="7"/>
  <c r="G11" i="7"/>
  <c r="G12" i="7"/>
  <c r="G48" i="60"/>
  <c r="A67" i="49"/>
  <c r="A68" i="49" s="1"/>
  <c r="A52" i="49"/>
  <c r="A53" i="49" s="1"/>
  <c r="A54" i="49" s="1"/>
  <c r="A55" i="49" s="1"/>
  <c r="A31" i="49"/>
  <c r="A32" i="49" s="1"/>
  <c r="A33" i="49" s="1"/>
  <c r="A34" i="49" s="1"/>
  <c r="A35" i="49" s="1"/>
  <c r="A36" i="49" s="1"/>
  <c r="A37" i="49" s="1"/>
  <c r="A38" i="49" s="1"/>
  <c r="A39" i="49" s="1"/>
  <c r="A40" i="49" s="1"/>
  <c r="A41" i="49" s="1"/>
  <c r="A56" i="49" l="1"/>
  <c r="A57" i="49" s="1"/>
  <c r="A58" i="49" s="1"/>
  <c r="D11" i="48" l="1"/>
  <c r="D10" i="48"/>
  <c r="D9" i="48"/>
  <c r="G9" i="47" l="1"/>
  <c r="G11" i="47"/>
  <c r="D15" i="60" l="1"/>
  <c r="D13" i="60"/>
  <c r="G13" i="7"/>
  <c r="G15" i="7"/>
  <c r="G27" i="48" l="1"/>
  <c r="E16" i="62" s="1"/>
  <c r="G26" i="59"/>
  <c r="E15" i="62" s="1"/>
  <c r="E14" i="62"/>
  <c r="G13" i="47"/>
  <c r="E13" i="62" s="1"/>
  <c r="G17" i="7"/>
  <c r="E12" i="62" s="1"/>
  <c r="E1" i="62"/>
  <c r="G2" i="49"/>
  <c r="B1" i="49"/>
  <c r="G2" i="48"/>
  <c r="B1" i="48"/>
  <c r="G2" i="59"/>
  <c r="B1" i="59"/>
  <c r="G2" i="60"/>
  <c r="B1" i="60"/>
  <c r="G2" i="47"/>
  <c r="B1" i="47"/>
  <c r="G2" i="7"/>
  <c r="B1" i="7"/>
  <c r="I3" i="47" l="1"/>
  <c r="I4" i="47"/>
  <c r="I4" i="65" s="1"/>
  <c r="E20" i="62"/>
  <c r="B4" i="44"/>
  <c r="G2" i="44"/>
  <c r="I3" i="65" l="1"/>
  <c r="I5" i="65" s="1"/>
  <c r="D9" i="65" s="1"/>
  <c r="I5" i="47"/>
  <c r="G1" i="44"/>
</calcChain>
</file>

<file path=xl/sharedStrings.xml><?xml version="1.0" encoding="utf-8"?>
<sst xmlns="http://schemas.openxmlformats.org/spreadsheetml/2006/main" count="779" uniqueCount="197">
  <si>
    <t>SY</t>
  </si>
  <si>
    <t>CY</t>
  </si>
  <si>
    <t>UNIT OF MEASURE</t>
  </si>
  <si>
    <t>Bidders Initials</t>
  </si>
  <si>
    <t>Date</t>
  </si>
  <si>
    <t>LF</t>
  </si>
  <si>
    <t>EA</t>
  </si>
  <si>
    <t>TOTAL COST</t>
  </si>
  <si>
    <t>$</t>
  </si>
  <si>
    <t>Job No.</t>
  </si>
  <si>
    <t>NO.</t>
  </si>
  <si>
    <t>DESCRIPTION</t>
  </si>
  <si>
    <t>UNIT PRICES</t>
  </si>
  <si>
    <t>COST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</si>
  <si>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</si>
  <si>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</si>
  <si>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Concrete Washout Pit</t>
  </si>
  <si>
    <t>Stabilized Construction Entrance</t>
  </si>
  <si>
    <t>Lot Embankment</t>
  </si>
  <si>
    <t>CONTRACTOR QUANTITIES</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</si>
  <si>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a difference of more than three percent (3%), the Contractor shall notify the Engineer forty-eight (48) hours prior to signing the contract.</t>
  </si>
  <si>
    <t>SEDIMENTATION &amp; EROSION CONTROL</t>
  </si>
  <si>
    <t>BID PROPOSAL SCHEDULE</t>
  </si>
  <si>
    <t>Note to Bidders:</t>
  </si>
  <si>
    <t>Additive Item:</t>
  </si>
  <si>
    <t>*</t>
  </si>
  <si>
    <t>**</t>
  </si>
  <si>
    <t>***</t>
  </si>
  <si>
    <t>****</t>
  </si>
  <si>
    <t>APPROX. QUANTITIES</t>
  </si>
  <si>
    <t>11.5" Flex Base</t>
  </si>
  <si>
    <t>Additional Street Excavation</t>
  </si>
  <si>
    <t>Credit for Lime and Flex Base shall be the combined unit price from the base bid.</t>
  </si>
  <si>
    <t>Select fill shall meet specifications outlined in the Intec geotechnical report dated January 5, 2017 (Project # S164365)</t>
  </si>
  <si>
    <t>6" Select Fill Sub Base **</t>
  </si>
  <si>
    <t>Credit for 11" Flex Base &amp; 6" Lime *</t>
  </si>
  <si>
    <t>ADDITIVE ALTERNATE</t>
  </si>
  <si>
    <t>Inlet Protection</t>
  </si>
  <si>
    <t>BID PROPOSAL SCHEDULE
STREET IMPROVEMENTS</t>
  </si>
  <si>
    <t>STREET IMPROVEMENTS</t>
  </si>
  <si>
    <t>LS</t>
  </si>
  <si>
    <t>All Sidewalk Ramps to be constructed by the contractor.</t>
  </si>
  <si>
    <t>Obtaining Rights-of-Way permits for work within existing Rights-of-Way shall be the responsibility of the contractor.</t>
  </si>
  <si>
    <t>*****</t>
  </si>
  <si>
    <t>Clearing and Grubbing for Streets, ROW and PUE is included with Grading Quantities</t>
  </si>
  <si>
    <t>AC</t>
  </si>
  <si>
    <t>GRADING</t>
  </si>
  <si>
    <t xml:space="preserve">Clearing &amp; Grubbing </t>
  </si>
  <si>
    <t>Lot Excavation</t>
  </si>
  <si>
    <t>All final lot grading shall be compacted in accordance with notes on the Grading Plan.</t>
  </si>
  <si>
    <t>Excess Material will be stockpiled onsite at a location TBD.</t>
  </si>
  <si>
    <t>Contractor shall account for any shrinkage/swelling of soil material within bid price for excavation/embankment and import material</t>
  </si>
  <si>
    <t>******</t>
  </si>
  <si>
    <t>Clearing and Grubbing is inclusive of streets, lot grading, and drainage</t>
  </si>
  <si>
    <t>WATER IMPROVEMENTS</t>
  </si>
  <si>
    <t>EACH</t>
  </si>
  <si>
    <t>TON</t>
  </si>
  <si>
    <t>Note:  Refer quantities to the current Springs Hill WSC Standard Specifications for Construction. Contractor shall provide proof of trench compaction test results as tested by a Geotechnical Engineer, to comply with Springs Hill requirements. Cost of first time testing to be paid by owner. Cost of required retesting shall be paid by Contractor.</t>
  </si>
  <si>
    <t>DRAINAGE IMPROVEMENTS</t>
  </si>
  <si>
    <t>Sub Total</t>
  </si>
  <si>
    <t>The cost of Concrete Rip-Rap shall include toe-downs and 2" Gravel Cushion.</t>
  </si>
  <si>
    <t>Trench Excavation Safety Protection shall be included in the unit price of linear footage of pipe.</t>
  </si>
  <si>
    <t>6" Concrete Collars shall be incidental to the unit price of the CMP and/or RCP.</t>
  </si>
  <si>
    <t>SANITARY SEWER IMPROVEMENTS</t>
  </si>
  <si>
    <t>Sanitary Sewer Pipe 8" PVC (SDR 26)</t>
  </si>
  <si>
    <t>Sanitary Sewer Pipe 8" 160 PSI</t>
  </si>
  <si>
    <t>Standard Manhole</t>
  </si>
  <si>
    <t>Extra Depth Manhole</t>
  </si>
  <si>
    <t>VF</t>
  </si>
  <si>
    <t>Manhole Ring Encasement</t>
  </si>
  <si>
    <t>Tie Into Existing Manhole</t>
  </si>
  <si>
    <t>Trench Excavation Protection</t>
  </si>
  <si>
    <t>TV Video Sewer Line</t>
  </si>
  <si>
    <t>Note:  Refer quantities to the current City of Seguin Standard Specifications for Construction. Contractor shall provide proof of trench compaction test results as tested by a Geotechnical Engineer, to comply with Seguin requirements. Cost of first time testing to be paid by owner. Cost of required retesting shall be paid by Contractor.</t>
  </si>
  <si>
    <t>6" Sanitary Sewer Lateral (SDR-26)</t>
  </si>
  <si>
    <t>Unit cost of 6" Sanitary Sewer Lateral shall include trench excavation protection.</t>
  </si>
  <si>
    <t>6" Vertical Stack</t>
  </si>
  <si>
    <t>Drain "A"</t>
  </si>
  <si>
    <t>Drain "B"</t>
  </si>
  <si>
    <t xml:space="preserve">BID PROPOSAL SCHEDULE                                                                    </t>
  </si>
  <si>
    <t>BID SUMMARY</t>
  </si>
  <si>
    <t>BIDDER'S NAME: _______________________________________</t>
  </si>
  <si>
    <t>SEDIMENTATION AND EROSION CONTROL</t>
  </si>
  <si>
    <t>GRADING IMPROVEMENTS</t>
  </si>
  <si>
    <t>TOTAL BASE BID:</t>
  </si>
  <si>
    <t>ACRE</t>
  </si>
  <si>
    <t>**PROJECT NAME**</t>
  </si>
  <si>
    <t>391-10-21</t>
  </si>
  <si>
    <t>VIDA SAN ANTONIO PHASE 3 WEST-EAST MPCD</t>
  </si>
  <si>
    <t>1</t>
  </si>
  <si>
    <t>MOBILIZATION</t>
  </si>
  <si>
    <t>EXCAVATION</t>
  </si>
  <si>
    <t xml:space="preserve">CONCRETE CURB </t>
  </si>
  <si>
    <t>HEADER CURB</t>
  </si>
  <si>
    <t>8" LIME STABILIZATION</t>
  </si>
  <si>
    <t>17.5" AGGREGATE BASE (TYPE A, GRADE 1)</t>
  </si>
  <si>
    <t>3" HMAC TYPE D</t>
  </si>
  <si>
    <t>CLEARING AND GRUBBING</t>
  </si>
  <si>
    <t>EMBANKMENT</t>
  </si>
  <si>
    <t xml:space="preserve">19.5" AGGREGATE BASE </t>
  </si>
  <si>
    <t xml:space="preserve">4' SIDEWALK </t>
  </si>
  <si>
    <t>6' SIDEWALK</t>
  </si>
  <si>
    <t xml:space="preserve">STRIPING </t>
  </si>
  <si>
    <t>SIGNAGE</t>
  </si>
  <si>
    <t xml:space="preserve">REMOVE HEADER CURB </t>
  </si>
  <si>
    <t xml:space="preserve">LF </t>
  </si>
  <si>
    <t>TIMBER GUARD POSTS</t>
  </si>
  <si>
    <t>TIE INTO EXISTING PAVEMENT</t>
  </si>
  <si>
    <t>TRENCH EXCAVATION SAFETY PROTECTION</t>
  </si>
  <si>
    <t>HYDROSTATIC TESTING</t>
  </si>
  <si>
    <t>CAST IRON FITTINGS (M.J. COMPACT)</t>
  </si>
  <si>
    <t>8" GATE VALVE &amp; BOXES, M.J.</t>
  </si>
  <si>
    <t>FIRE HYDRANT ASSEMBLY</t>
  </si>
  <si>
    <t>RELOCATE FIRE HYDRANT ASSEMBLY</t>
  </si>
  <si>
    <t>2" BLOWOFFS (TEMP.)</t>
  </si>
  <si>
    <t>2" BLOWOFFS (PERM.)</t>
  </si>
  <si>
    <t>24" STEEL CASTING</t>
  </si>
  <si>
    <t>8" WATER TIE-IN</t>
  </si>
  <si>
    <t>MACHINE CHOLORINATION</t>
  </si>
  <si>
    <t>20" WATER TIE-IN</t>
  </si>
  <si>
    <t>8" SDR 26 0'-6'</t>
  </si>
  <si>
    <t>8" SDR 26 6'-8'</t>
  </si>
  <si>
    <t>8" SDR 26 8'-10'</t>
  </si>
  <si>
    <t>8" SDR 26 10'-12'</t>
  </si>
  <si>
    <t>8" SDR 26 12'-14'</t>
  </si>
  <si>
    <t>Headwall</t>
  </si>
  <si>
    <t>Pipe Handrail</t>
  </si>
  <si>
    <t xml:space="preserve">18" Bull Rock </t>
  </si>
  <si>
    <t>Drain "C"</t>
  </si>
  <si>
    <t>Drain "D"</t>
  </si>
  <si>
    <t>10'X10' Junction Box</t>
  </si>
  <si>
    <t>Concrete Collars</t>
  </si>
  <si>
    <t>Drain "E"</t>
  </si>
  <si>
    <t xml:space="preserve">5'X5' Junction Box </t>
  </si>
  <si>
    <t>Drain "F"</t>
  </si>
  <si>
    <t>15' L.F. Type "C" Curb Inlet</t>
  </si>
  <si>
    <t>Drain "G"</t>
  </si>
  <si>
    <t>24" R.C.P</t>
  </si>
  <si>
    <t>Type 4 Sack Gabions</t>
  </si>
  <si>
    <t>REMOVE FIRE HYDRANT ASSEMBLY</t>
  </si>
  <si>
    <t xml:space="preserve">          8" SDR 26 (160 PSI Rated)   12'-14'</t>
  </si>
  <si>
    <t>7'X3' M.B.C.</t>
  </si>
  <si>
    <t>6" Concrete Rip-Rap</t>
  </si>
  <si>
    <t>Drain Clearing</t>
  </si>
  <si>
    <t>Re-vegetation</t>
  </si>
  <si>
    <t xml:space="preserve">Drainage Excavation </t>
  </si>
  <si>
    <t>Demo Rip-Rap</t>
  </si>
  <si>
    <t>8'X4' M.B.C.</t>
  </si>
  <si>
    <t>10' L.F Type "C" Curb Inlet</t>
  </si>
  <si>
    <t>3'X2' S.B.C.</t>
  </si>
  <si>
    <t xml:space="preserve">6'X2' S.B.C. </t>
  </si>
  <si>
    <t>Drainage Embankment</t>
  </si>
  <si>
    <t>6'X2' S.B.C.</t>
  </si>
  <si>
    <t>15' L.F Type "C" Curb Inlet</t>
  </si>
  <si>
    <t>5'X2' S.B.C.</t>
  </si>
  <si>
    <t>3'X2' S.B.C</t>
  </si>
  <si>
    <t xml:space="preserve">7'x7' Junction Box </t>
  </si>
  <si>
    <t>8' SIDEWALK</t>
  </si>
  <si>
    <t>Drain "H"</t>
  </si>
  <si>
    <t xml:space="preserve">Offsite Improvements </t>
  </si>
  <si>
    <t>10' L.F. Type "C" Curb Inlet</t>
  </si>
  <si>
    <t>METER BOXES</t>
  </si>
  <si>
    <t>High Service Rock Berm</t>
  </si>
  <si>
    <t xml:space="preserve">Silt Fence </t>
  </si>
  <si>
    <t xml:space="preserve">Post-Construction Silt Fence </t>
  </si>
  <si>
    <t>OFFSITE SIDEWALK IMPROVEMENTS</t>
  </si>
  <si>
    <t>LEFT TURN LANE</t>
  </si>
  <si>
    <t>4-Way Inlet</t>
  </si>
  <si>
    <t>REMOVE EXISTING CURB</t>
  </si>
  <si>
    <t>REMOVE EXISTING STRIPING</t>
  </si>
  <si>
    <t>REMOVE EXISTING STREET LIGHT</t>
  </si>
  <si>
    <t>NARROW MEDIAN</t>
  </si>
  <si>
    <t>RE-VEGETATION</t>
  </si>
  <si>
    <t>2.0" HMAC TYPE "D"</t>
  </si>
  <si>
    <t>12" HMAC TYP "B"</t>
  </si>
  <si>
    <t>6" MOISTURE CONDITIONED SUBGRADE</t>
  </si>
  <si>
    <t>TRAFFIC CONTROL BARRICADES</t>
  </si>
  <si>
    <t>24" Steel Casing</t>
  </si>
  <si>
    <t>8" C-900 (CLASS 235 DR 18) PVC PIPE</t>
  </si>
  <si>
    <t>20" BUTTERFLY VALVES &amp; BOXES, M.J.</t>
  </si>
  <si>
    <t>1" DUAL SHORT SERVICE W/ 5/8" METER</t>
  </si>
  <si>
    <t>1" IRRIGATION SERVICE W/1" METER</t>
  </si>
  <si>
    <t>SUB-TOTAL</t>
  </si>
  <si>
    <t>DEMO CONCRETE DRIVEWAY</t>
  </si>
  <si>
    <t>Demo Existing Rip-Rap and Grate Inlet</t>
  </si>
  <si>
    <t>Demo Existing 24" R.C.P.</t>
  </si>
  <si>
    <t>MISC. IMPROVEMENTS</t>
  </si>
  <si>
    <t>PAYMENT &amp; PERFORMANCE BOND</t>
  </si>
  <si>
    <t>Conduit line items are just to acquire Unit Price.  Actual quantities will be pending municipalities final design.</t>
  </si>
  <si>
    <t>All Conduit to be Schedule 80</t>
  </si>
  <si>
    <t>CUT</t>
  </si>
  <si>
    <t>FILL</t>
  </si>
  <si>
    <t>MISC. IMPROVEMENS</t>
  </si>
  <si>
    <t>1 ~ 6"  SCH 80 CONDUITS</t>
  </si>
  <si>
    <t>IMPORT</t>
  </si>
  <si>
    <t>2 ~ 4" SCH 40 CONDUITS</t>
  </si>
  <si>
    <t>Wall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</si>
</sst>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
    <numFmt numFmtId="165" formatCode="####"/>
    <numFmt numFmtId="166" formatCode="#"/>
    <numFmt numFmtId="167" formatCode="#,###"/>
    <numFmt numFmtId="168" formatCode="&quot;$&quot;#,##0.00"/>
    <numFmt numFmtId="169" formatCode="0.0"/>
    <numFmt numFmtId="170" formatCode="#.0"/>
    <numFmt numFmtId="171" formatCode="#,##0.0"/>
    <numFmt numFmtId="172" formatCode="#."/>
  </numFmts>
  <fonts count="21" x14ac:knownFonts="1">
    <font>
      <sz val="10"/>
      <name val="Arial"/>
    </font>
    <font>
      <sz val="10"/>
      <name val="Arial"/>
      <family val="2"/>
    </font>
    <font>
      <b/>
      <sz val="10"/>
      <name val="Arial"/>
      <family val="2"/>
    </font>
    <font>
      <b/>
      <sz val="10"/>
      <name val="Arial"/>
      <family val="2"/>
    </font>
    <font>
      <sz val="10"/>
      <name val="Arial"/>
      <family val="2"/>
    </font>
    <font>
      <b/>
      <sz val="14"/>
      <name val="Arial"/>
      <family val="2"/>
    </font>
    <font>
      <sz val="12"/>
      <name val="Arial"/>
      <family val="2"/>
    </font>
    <font>
      <sz val="14"/>
      <name val="Arial"/>
      <family val="2"/>
    </font>
    <font>
      <u val="singleAccounting"/>
      <sz val="10"/>
      <name val="Arial"/>
      <family val="2"/>
    </font>
    <font>
      <b/>
      <u/>
      <sz val="10"/>
      <name val="Arial"/>
      <family val="2"/>
    </font>
    <font>
      <sz val="12"/>
      <name val="Times New Roman"/>
      <family val="1"/>
    </font>
    <font>
      <sz val="11"/>
      <color theme="1"/>
      <name val="Calibri"/>
      <family val="2"/>
      <scheme val="minor"/>
    </font>
    <font>
      <sz val="10"/>
      <color theme="1"/>
      <name val="Arial"/>
      <family val="2"/>
    </font>
    <font>
      <b/>
      <i/>
      <sz val="10"/>
      <name val="Arial"/>
      <family val="2"/>
    </font>
    <font>
      <sz val="10"/>
      <color indexed="12"/>
      <name val="Arial"/>
      <family val="2"/>
    </font>
    <font>
      <sz val="8"/>
      <name val="Arial"/>
      <family val="2"/>
    </font>
    <font>
      <sz val="9"/>
      <name val="Arial"/>
      <family val="2"/>
    </font>
    <font>
      <b/>
      <sz val="10"/>
      <color theme="1"/>
      <name val="Arial"/>
      <family val="2"/>
    </font>
    <font>
      <b/>
      <i/>
      <sz val="10"/>
      <color theme="1"/>
      <name val="Arial"/>
      <family val="2"/>
    </font>
    <font>
      <u/>
      <sz val="10"/>
      <name val="Arial"/>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auto="1"/>
      </right>
      <top/>
      <bottom/>
      <diagonal/>
    </border>
    <border>
      <left style="thin">
        <color auto="1"/>
      </left>
      <right/>
      <top/>
      <bottom/>
      <diagonal/>
    </border>
    <border>
      <left style="thin">
        <color auto="1"/>
      </left>
      <right/>
      <top/>
      <bottom style="medium">
        <color indexed="64"/>
      </bottom>
      <diagonal/>
    </border>
  </borders>
  <cellStyleXfs count="7">
    <xf numFmtId="0" fontId="0" fillId="0" borderId="0"/>
    <xf numFmtId="43" fontId="1" fillId="0" borderId="0" applyFont="0" applyFill="0" applyBorder="0" applyAlignment="0" applyProtection="0"/>
    <xf numFmtId="0" fontId="11" fillId="0" borderId="0"/>
    <xf numFmtId="0" fontId="10" fillId="0" borderId="0"/>
    <xf numFmtId="0" fontId="4" fillId="0" borderId="0"/>
    <xf numFmtId="0" fontId="10" fillId="0" borderId="0"/>
    <xf numFmtId="0" fontId="1" fillId="0" borderId="0"/>
  </cellStyleXfs>
  <cellXfs count="295">
    <xf numFmtId="0" fontId="0" fillId="0" borderId="0" xfId="0"/>
    <xf numFmtId="0" fontId="0" fillId="0" borderId="1" xfId="0" applyBorder="1"/>
    <xf numFmtId="0" fontId="0" fillId="0" borderId="2" xfId="0" applyBorder="1"/>
    <xf numFmtId="2" fontId="0" fillId="0" borderId="0" xfId="0" applyNumberFormat="1"/>
    <xf numFmtId="167" fontId="5" fillId="0" borderId="0" xfId="0" applyNumberFormat="1" applyFont="1" applyAlignment="1">
      <alignment horizontal="center" vertical="center"/>
    </xf>
    <xf numFmtId="0" fontId="4" fillId="0" borderId="0" xfId="0" applyFont="1"/>
    <xf numFmtId="0" fontId="6" fillId="0" borderId="0" xfId="0" applyFont="1"/>
    <xf numFmtId="0" fontId="4" fillId="0" borderId="0" xfId="0" applyFont="1" applyAlignment="1">
      <alignment horizontal="center" vertical="center"/>
    </xf>
    <xf numFmtId="169" fontId="4" fillId="0" borderId="0" xfId="0" applyNumberFormat="1" applyFont="1" applyAlignment="1">
      <alignment horizontal="center" vertical="center"/>
    </xf>
    <xf numFmtId="166" fontId="4" fillId="0" borderId="0" xfId="0" applyNumberFormat="1" applyFont="1" applyAlignment="1">
      <alignment horizontal="left" vertical="center"/>
    </xf>
    <xf numFmtId="166" fontId="4" fillId="0" borderId="0" xfId="0" applyNumberFormat="1" applyFont="1" applyAlignment="1">
      <alignment horizontal="center" vertical="center"/>
    </xf>
    <xf numFmtId="3" fontId="0" fillId="0" borderId="0" xfId="0" applyNumberFormat="1" applyAlignment="1">
      <alignment horizontal="center"/>
    </xf>
    <xf numFmtId="166" fontId="2" fillId="0" borderId="3"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44" fontId="8" fillId="0" borderId="0" xfId="0" applyNumberFormat="1" applyFont="1" applyAlignment="1">
      <alignment horizontal="left"/>
    </xf>
    <xf numFmtId="14" fontId="0" fillId="0" borderId="0" xfId="0" applyNumberFormat="1" applyAlignment="1">
      <alignment horizontal="left"/>
    </xf>
    <xf numFmtId="0" fontId="4" fillId="0" borderId="0" xfId="0" applyFont="1" applyAlignment="1">
      <alignment horizontal="right"/>
    </xf>
    <xf numFmtId="1" fontId="4" fillId="0" borderId="0" xfId="0" applyNumberFormat="1" applyFont="1" applyAlignment="1">
      <alignment horizontal="center" vertical="center"/>
    </xf>
    <xf numFmtId="44" fontId="4" fillId="0" borderId="0" xfId="0" applyNumberFormat="1" applyFont="1" applyAlignment="1">
      <alignment horizontal="left"/>
    </xf>
    <xf numFmtId="166" fontId="3" fillId="0" borderId="0" xfId="0" applyNumberFormat="1" applyFont="1" applyAlignment="1">
      <alignment horizontal="center" vertical="center" wrapText="1"/>
    </xf>
    <xf numFmtId="165" fontId="3" fillId="0" borderId="3" xfId="0" applyNumberFormat="1" applyFont="1" applyBorder="1" applyAlignment="1">
      <alignment horizontal="center" vertical="center"/>
    </xf>
    <xf numFmtId="165" fontId="3" fillId="0" borderId="0" xfId="0" applyNumberFormat="1" applyFont="1" applyAlignment="1">
      <alignment horizontal="center" vertical="center"/>
    </xf>
    <xf numFmtId="16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3" fillId="0" borderId="0" xfId="0" applyFont="1" applyAlignment="1">
      <alignment horizontal="right"/>
    </xf>
    <xf numFmtId="44" fontId="8" fillId="0" borderId="4" xfId="0" applyNumberFormat="1" applyFont="1" applyBorder="1" applyAlignment="1">
      <alignment horizontal="left"/>
    </xf>
    <xf numFmtId="166" fontId="4" fillId="0" borderId="4" xfId="0" applyNumberFormat="1" applyFont="1" applyBorder="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left" vertical="center" wrapText="1"/>
    </xf>
    <xf numFmtId="0" fontId="9" fillId="0" borderId="0" xfId="0" applyFont="1"/>
    <xf numFmtId="44" fontId="3" fillId="0" borderId="0" xfId="0" applyNumberFormat="1" applyFont="1" applyAlignment="1">
      <alignment horizontal="right"/>
    </xf>
    <xf numFmtId="3" fontId="0" fillId="0" borderId="4" xfId="0" applyNumberFormat="1" applyBorder="1" applyAlignment="1">
      <alignment horizontal="center"/>
    </xf>
    <xf numFmtId="0" fontId="2" fillId="0" borderId="0" xfId="0" applyFont="1" applyAlignment="1">
      <alignment horizontal="right"/>
    </xf>
    <xf numFmtId="168" fontId="2" fillId="0" borderId="0" xfId="0" applyNumberFormat="1" applyFont="1" applyAlignment="1">
      <alignment horizontal="right"/>
    </xf>
    <xf numFmtId="44" fontId="8" fillId="0" borderId="7" xfId="0" applyNumberFormat="1" applyFont="1" applyBorder="1" applyAlignment="1">
      <alignment horizontal="left"/>
    </xf>
    <xf numFmtId="44" fontId="8" fillId="0" borderId="8" xfId="0" applyNumberFormat="1" applyFont="1" applyBorder="1" applyAlignment="1">
      <alignment horizontal="left"/>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44" fontId="2" fillId="0" borderId="3" xfId="0" applyNumberFormat="1" applyFont="1" applyBorder="1" applyAlignment="1">
      <alignment horizontal="center" vertical="center"/>
    </xf>
    <xf numFmtId="44" fontId="2" fillId="0" borderId="9"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2" fontId="2" fillId="0" borderId="5" xfId="0" applyNumberFormat="1" applyFont="1" applyBorder="1" applyAlignment="1">
      <alignment horizontal="center" vertical="center" wrapText="1"/>
    </xf>
    <xf numFmtId="44" fontId="2" fillId="0" borderId="5" xfId="0" applyNumberFormat="1" applyFont="1" applyBorder="1" applyAlignment="1">
      <alignment horizontal="center" vertical="center"/>
    </xf>
    <xf numFmtId="44" fontId="2" fillId="0" borderId="6"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2" fillId="0" borderId="10" xfId="0" applyFont="1" applyBorder="1" applyAlignment="1">
      <alignment horizontal="center" vertical="center"/>
    </xf>
    <xf numFmtId="44" fontId="8" fillId="0" borderId="5" xfId="0" applyNumberFormat="1" applyFont="1" applyBorder="1" applyAlignment="1">
      <alignment horizontal="left"/>
    </xf>
    <xf numFmtId="164" fontId="3" fillId="0" borderId="13" xfId="0" applyNumberFormat="1" applyFont="1" applyBorder="1" applyAlignment="1">
      <alignment horizontal="center" vertical="center"/>
    </xf>
    <xf numFmtId="164" fontId="3" fillId="0" borderId="11" xfId="0" applyNumberFormat="1" applyFont="1" applyBorder="1" applyAlignment="1">
      <alignment horizontal="center" vertical="center"/>
    </xf>
    <xf numFmtId="0" fontId="2" fillId="0" borderId="13" xfId="0" applyFont="1" applyBorder="1" applyAlignment="1">
      <alignment horizontal="center" vertical="center"/>
    </xf>
    <xf numFmtId="167" fontId="5" fillId="0" borderId="0" xfId="0" applyNumberFormat="1" applyFont="1" applyAlignment="1">
      <alignment vertical="center"/>
    </xf>
    <xf numFmtId="164" fontId="4" fillId="0" borderId="0" xfId="0" applyNumberFormat="1" applyFont="1" applyAlignment="1">
      <alignment horizontal="right" vertical="top"/>
    </xf>
    <xf numFmtId="1" fontId="4" fillId="2" borderId="0" xfId="0" applyNumberFormat="1" applyFont="1" applyFill="1" applyAlignment="1">
      <alignment horizontal="center" vertical="center" wrapText="1"/>
    </xf>
    <xf numFmtId="1" fontId="4" fillId="2" borderId="0" xfId="1" applyNumberFormat="1" applyFont="1" applyFill="1" applyAlignment="1">
      <alignment horizontal="center" vertical="center" wrapText="1"/>
    </xf>
    <xf numFmtId="164" fontId="4" fillId="3" borderId="11" xfId="0" applyNumberFormat="1" applyFont="1" applyFill="1" applyBorder="1" applyAlignment="1">
      <alignment horizontal="center" vertical="center"/>
    </xf>
    <xf numFmtId="0" fontId="4" fillId="3" borderId="0" xfId="0" applyFont="1" applyFill="1" applyAlignment="1">
      <alignment horizontal="left" vertical="center" wrapText="1"/>
    </xf>
    <xf numFmtId="0" fontId="4" fillId="3" borderId="0" xfId="0" applyFont="1" applyFill="1" applyAlignment="1">
      <alignment horizontal="center" vertical="center" wrapText="1"/>
    </xf>
    <xf numFmtId="164" fontId="4" fillId="0" borderId="11" xfId="0" applyNumberFormat="1" applyFont="1" applyBorder="1" applyAlignment="1">
      <alignment horizontal="center" vertical="center"/>
    </xf>
    <xf numFmtId="166" fontId="4"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5" fontId="4" fillId="0" borderId="0" xfId="0" applyNumberFormat="1" applyFont="1" applyAlignment="1">
      <alignment horizontal="left" vertical="center"/>
    </xf>
    <xf numFmtId="3" fontId="0" fillId="0" borderId="0" xfId="0" applyNumberFormat="1" applyAlignment="1">
      <alignment horizontal="center" vertical="center"/>
    </xf>
    <xf numFmtId="166" fontId="1" fillId="0" borderId="4" xfId="0" applyNumberFormat="1" applyFont="1" applyBorder="1" applyAlignment="1">
      <alignment horizontal="left" vertical="center"/>
    </xf>
    <xf numFmtId="166" fontId="1" fillId="0" borderId="4" xfId="0" applyNumberFormat="1" applyFont="1" applyBorder="1" applyAlignment="1">
      <alignment horizontal="center" vertical="center"/>
    </xf>
    <xf numFmtId="166" fontId="1" fillId="0" borderId="0" xfId="0" applyNumberFormat="1" applyFont="1" applyAlignment="1">
      <alignment horizontal="left" vertical="center"/>
    </xf>
    <xf numFmtId="166" fontId="1" fillId="0" borderId="0" xfId="0" applyNumberFormat="1" applyFont="1" applyAlignment="1">
      <alignment horizontal="center" vertical="center"/>
    </xf>
    <xf numFmtId="0" fontId="1" fillId="0" borderId="0" xfId="6" applyAlignment="1">
      <alignment horizontal="right"/>
    </xf>
    <xf numFmtId="14" fontId="1" fillId="0" borderId="0" xfId="6" applyNumberFormat="1" applyAlignment="1">
      <alignment horizontal="right"/>
    </xf>
    <xf numFmtId="0" fontId="1" fillId="0" borderId="0" xfId="6"/>
    <xf numFmtId="167" fontId="5" fillId="0" borderId="0" xfId="6" applyNumberFormat="1" applyFont="1" applyAlignment="1">
      <alignment vertical="center"/>
    </xf>
    <xf numFmtId="167" fontId="5" fillId="0" borderId="0" xfId="6" applyNumberFormat="1" applyFont="1" applyAlignment="1">
      <alignment horizontal="center" vertical="center"/>
    </xf>
    <xf numFmtId="164" fontId="2" fillId="0" borderId="13" xfId="6" applyNumberFormat="1" applyFont="1" applyBorder="1" applyAlignment="1">
      <alignment horizontal="center" vertical="center"/>
    </xf>
    <xf numFmtId="165" fontId="2" fillId="0" borderId="3" xfId="6" applyNumberFormat="1" applyFont="1" applyBorder="1" applyAlignment="1">
      <alignment horizontal="center" vertical="center"/>
    </xf>
    <xf numFmtId="166" fontId="2" fillId="0" borderId="3" xfId="6" applyNumberFormat="1" applyFont="1" applyBorder="1" applyAlignment="1">
      <alignment horizontal="center" vertical="center" wrapText="1"/>
    </xf>
    <xf numFmtId="2" fontId="2" fillId="0" borderId="3" xfId="6" applyNumberFormat="1" applyFont="1" applyBorder="1" applyAlignment="1">
      <alignment horizontal="center" vertical="center" wrapText="1"/>
    </xf>
    <xf numFmtId="0" fontId="2" fillId="0" borderId="9" xfId="6" applyFont="1" applyBorder="1" applyAlignment="1">
      <alignment horizontal="center" vertical="center"/>
    </xf>
    <xf numFmtId="164" fontId="2" fillId="0" borderId="10" xfId="6" applyNumberFormat="1" applyFont="1" applyBorder="1" applyAlignment="1">
      <alignment vertical="center"/>
    </xf>
    <xf numFmtId="164" fontId="13" fillId="0" borderId="5" xfId="6" applyNumberFormat="1" applyFont="1" applyBorder="1" applyAlignment="1">
      <alignment vertical="center"/>
    </xf>
    <xf numFmtId="166" fontId="2" fillId="0" borderId="5" xfId="6" applyNumberFormat="1" applyFont="1" applyBorder="1" applyAlignment="1">
      <alignment horizontal="center" vertical="center" wrapText="1"/>
    </xf>
    <xf numFmtId="166" fontId="2" fillId="0" borderId="0" xfId="6" applyNumberFormat="1" applyFont="1" applyAlignment="1">
      <alignment horizontal="center" vertical="center" wrapText="1"/>
    </xf>
    <xf numFmtId="2" fontId="2" fillId="0" borderId="0" xfId="6" applyNumberFormat="1" applyFont="1" applyAlignment="1">
      <alignment horizontal="center" vertical="center" wrapText="1"/>
    </xf>
    <xf numFmtId="0" fontId="2" fillId="0" borderId="7" xfId="6" applyFont="1" applyBorder="1" applyAlignment="1">
      <alignment horizontal="center" vertical="center"/>
    </xf>
    <xf numFmtId="164" fontId="1" fillId="0" borderId="11" xfId="6" applyNumberFormat="1" applyBorder="1" applyAlignment="1">
      <alignment horizontal="center" vertical="center"/>
    </xf>
    <xf numFmtId="0" fontId="1" fillId="0" borderId="0" xfId="3" applyFont="1" applyAlignment="1">
      <alignment vertical="center"/>
    </xf>
    <xf numFmtId="0" fontId="1" fillId="0" borderId="0" xfId="3" applyFont="1" applyAlignment="1">
      <alignment horizontal="center" vertical="center"/>
    </xf>
    <xf numFmtId="0" fontId="1" fillId="0" borderId="0" xfId="3" applyFont="1" applyAlignment="1">
      <alignment horizontal="center"/>
    </xf>
    <xf numFmtId="44" fontId="8" fillId="0" borderId="0" xfId="6" applyNumberFormat="1" applyFont="1" applyAlignment="1">
      <alignment horizontal="left"/>
    </xf>
    <xf numFmtId="44" fontId="8" fillId="0" borderId="7" xfId="6" applyNumberFormat="1" applyFont="1" applyBorder="1" applyAlignment="1">
      <alignment horizontal="left"/>
    </xf>
    <xf numFmtId="3" fontId="1" fillId="2" borderId="0" xfId="6" applyNumberFormat="1" applyFill="1" applyAlignment="1">
      <alignment horizontal="center" vertical="center"/>
    </xf>
    <xf numFmtId="0" fontId="1" fillId="0" borderId="0" xfId="3" applyFont="1" applyAlignment="1">
      <alignment vertical="center" wrapText="1"/>
    </xf>
    <xf numFmtId="0" fontId="2" fillId="0" borderId="0" xfId="6" applyFont="1" applyAlignment="1">
      <alignment horizontal="right" vertical="top"/>
    </xf>
    <xf numFmtId="0" fontId="1" fillId="0" borderId="0" xfId="6" applyAlignment="1">
      <alignment vertical="top" wrapText="1"/>
    </xf>
    <xf numFmtId="168" fontId="2" fillId="0" borderId="5" xfId="6" applyNumberFormat="1" applyFont="1" applyBorder="1" applyAlignment="1">
      <alignment horizontal="right"/>
    </xf>
    <xf numFmtId="44" fontId="8" fillId="0" borderId="5" xfId="6" applyNumberFormat="1" applyFont="1" applyBorder="1" applyAlignment="1">
      <alignment horizontal="left"/>
    </xf>
    <xf numFmtId="0" fontId="9" fillId="0" borderId="0" xfId="6" applyFont="1"/>
    <xf numFmtId="1" fontId="1" fillId="0" borderId="0" xfId="6" applyNumberFormat="1" applyAlignment="1">
      <alignment vertical="top"/>
    </xf>
    <xf numFmtId="0" fontId="14" fillId="0" borderId="0" xfId="6" applyFont="1" applyAlignment="1">
      <alignment horizontal="left"/>
    </xf>
    <xf numFmtId="2" fontId="1" fillId="0" borderId="0" xfId="6" applyNumberFormat="1"/>
    <xf numFmtId="164" fontId="1" fillId="0" borderId="0" xfId="6" applyNumberFormat="1" applyAlignment="1">
      <alignment horizontal="right" vertical="top"/>
    </xf>
    <xf numFmtId="0" fontId="2" fillId="0" borderId="0" xfId="6" applyFont="1" applyAlignment="1">
      <alignment horizontal="right"/>
    </xf>
    <xf numFmtId="0" fontId="1" fillId="0" borderId="1" xfId="6" applyBorder="1"/>
    <xf numFmtId="0" fontId="1" fillId="0" borderId="2" xfId="6" applyBorder="1"/>
    <xf numFmtId="0" fontId="7" fillId="0" borderId="0" xfId="0" applyFont="1" applyAlignment="1">
      <alignment horizontal="center" wrapText="1"/>
    </xf>
    <xf numFmtId="0" fontId="1" fillId="0" borderId="0" xfId="0" applyFont="1" applyAlignment="1">
      <alignment horizontal="right"/>
    </xf>
    <xf numFmtId="0" fontId="1" fillId="0" borderId="0" xfId="0" applyFont="1"/>
    <xf numFmtId="164" fontId="2" fillId="0" borderId="13" xfId="0" applyNumberFormat="1" applyFont="1" applyBorder="1" applyAlignment="1">
      <alignment horizontal="center" vertical="center"/>
    </xf>
    <xf numFmtId="165" fontId="2" fillId="0" borderId="3" xfId="0" applyNumberFormat="1" applyFont="1" applyBorder="1" applyAlignment="1">
      <alignment horizontal="center" vertical="center"/>
    </xf>
    <xf numFmtId="0" fontId="2" fillId="0" borderId="9" xfId="0" applyFont="1" applyBorder="1" applyAlignment="1">
      <alignment horizontal="center" vertical="center"/>
    </xf>
    <xf numFmtId="164" fontId="2" fillId="0" borderId="11" xfId="0" applyNumberFormat="1" applyFont="1" applyBorder="1" applyAlignment="1">
      <alignment horizontal="center" vertical="center"/>
    </xf>
    <xf numFmtId="165" fontId="2" fillId="0" borderId="0" xfId="0" applyNumberFormat="1" applyFont="1" applyAlignment="1">
      <alignment horizontal="center" vertical="center"/>
    </xf>
    <xf numFmtId="0" fontId="2" fillId="0" borderId="7" xfId="0" applyFont="1" applyBorder="1" applyAlignment="1">
      <alignment horizontal="center" vertical="center"/>
    </xf>
    <xf numFmtId="164" fontId="1" fillId="0" borderId="11" xfId="0" applyNumberFormat="1" applyFont="1" applyBorder="1" applyAlignment="1">
      <alignment horizontal="center" vertical="center"/>
    </xf>
    <xf numFmtId="165" fontId="1" fillId="0" borderId="0" xfId="0" applyNumberFormat="1" applyFont="1" applyAlignment="1">
      <alignment horizontal="left" vertical="center" wrapText="1"/>
    </xf>
    <xf numFmtId="166" fontId="1" fillId="0" borderId="0" xfId="0" applyNumberFormat="1" applyFont="1" applyAlignment="1">
      <alignment horizontal="center" vertical="center" wrapText="1"/>
    </xf>
    <xf numFmtId="169" fontId="1" fillId="0" borderId="0" xfId="0" applyNumberFormat="1" applyFont="1" applyAlignment="1">
      <alignment horizontal="center" vertical="center" wrapText="1"/>
    </xf>
    <xf numFmtId="1" fontId="1" fillId="0" borderId="0" xfId="0" applyNumberFormat="1" applyFont="1" applyAlignment="1">
      <alignment horizontal="center" vertical="center" wrapText="1"/>
    </xf>
    <xf numFmtId="164" fontId="1" fillId="0" borderId="12" xfId="0" applyNumberFormat="1" applyFont="1" applyBorder="1" applyAlignment="1">
      <alignment horizontal="center" vertical="center"/>
    </xf>
    <xf numFmtId="165" fontId="1" fillId="0" borderId="4" xfId="0" applyNumberFormat="1" applyFont="1" applyBorder="1" applyAlignment="1">
      <alignment horizontal="left" vertical="center"/>
    </xf>
    <xf numFmtId="166" fontId="1" fillId="0" borderId="4" xfId="0" applyNumberFormat="1" applyFont="1" applyBorder="1" applyAlignment="1">
      <alignment horizontal="center" vertical="center" wrapText="1"/>
    </xf>
    <xf numFmtId="170" fontId="1" fillId="0" borderId="4"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0" fontId="1" fillId="0" borderId="0" xfId="0" applyFont="1" applyAlignment="1">
      <alignment horizontal="center" vertical="center"/>
    </xf>
    <xf numFmtId="1" fontId="1" fillId="0" borderId="0" xfId="0" applyNumberFormat="1" applyFont="1" applyAlignment="1">
      <alignment horizontal="center" vertical="center"/>
    </xf>
    <xf numFmtId="44" fontId="2" fillId="0" borderId="0" xfId="0" applyNumberFormat="1" applyFont="1" applyAlignment="1">
      <alignment horizontal="right"/>
    </xf>
    <xf numFmtId="44" fontId="1" fillId="0" borderId="0" xfId="0" applyNumberFormat="1" applyFont="1" applyAlignment="1">
      <alignment horizontal="left"/>
    </xf>
    <xf numFmtId="164" fontId="1" fillId="0" borderId="0" xfId="0" applyNumberFormat="1" applyFont="1" applyAlignment="1">
      <alignment horizontal="right" vertical="top"/>
    </xf>
    <xf numFmtId="0" fontId="1" fillId="0" borderId="0" xfId="0" applyFont="1" applyAlignment="1">
      <alignment horizontal="left" vertical="top" wrapText="1"/>
    </xf>
    <xf numFmtId="0" fontId="1" fillId="0" borderId="0" xfId="0" applyFont="1" applyAlignment="1">
      <alignment horizontal="left" vertical="top"/>
    </xf>
    <xf numFmtId="169" fontId="1" fillId="0" borderId="0" xfId="0" applyNumberFormat="1" applyFont="1" applyAlignment="1">
      <alignment horizontal="center" vertical="center"/>
    </xf>
    <xf numFmtId="0" fontId="0" fillId="0" borderId="0" xfId="0" applyAlignment="1">
      <alignment horizontal="left" wrapText="1"/>
    </xf>
    <xf numFmtId="0" fontId="1" fillId="0" borderId="0" xfId="0" applyFont="1" applyAlignment="1">
      <alignment horizontal="right" vertical="center"/>
    </xf>
    <xf numFmtId="1" fontId="1" fillId="0" borderId="0" xfId="0" applyNumberFormat="1" applyFont="1" applyAlignment="1">
      <alignment horizontal="left" vertical="center"/>
    </xf>
    <xf numFmtId="0" fontId="1" fillId="0" borderId="0" xfId="0" applyFont="1" applyAlignment="1">
      <alignment horizontal="center"/>
    </xf>
    <xf numFmtId="2" fontId="1" fillId="0" borderId="0" xfId="0" applyNumberFormat="1" applyFont="1"/>
    <xf numFmtId="0" fontId="12" fillId="0" borderId="0" xfId="0" applyFont="1" applyProtection="1">
      <protection locked="0"/>
    </xf>
    <xf numFmtId="0" fontId="12" fillId="0" borderId="0" xfId="0" applyFont="1" applyAlignment="1" applyProtection="1">
      <alignment horizontal="center"/>
      <protection locked="0"/>
    </xf>
    <xf numFmtId="1" fontId="12" fillId="0" borderId="0" xfId="0" applyNumberFormat="1" applyFont="1" applyAlignment="1" applyProtection="1">
      <alignment horizontal="center"/>
      <protection locked="0"/>
    </xf>
    <xf numFmtId="3" fontId="1" fillId="0" borderId="0" xfId="0" applyNumberFormat="1" applyFont="1" applyAlignment="1">
      <alignment horizontal="center"/>
    </xf>
    <xf numFmtId="2" fontId="12" fillId="0" borderId="0" xfId="0" applyNumberFormat="1" applyFont="1" applyAlignment="1" applyProtection="1">
      <alignment horizontal="center"/>
      <protection locked="0"/>
    </xf>
    <xf numFmtId="49" fontId="1" fillId="0" borderId="0" xfId="0" applyNumberFormat="1" applyFont="1"/>
    <xf numFmtId="49" fontId="0" fillId="0" borderId="0" xfId="0" applyNumberFormat="1"/>
    <xf numFmtId="1" fontId="1" fillId="0" borderId="0" xfId="0" applyNumberFormat="1" applyFont="1" applyAlignment="1">
      <alignment horizontal="center"/>
    </xf>
    <xf numFmtId="0" fontId="2" fillId="0" borderId="12" xfId="0" applyFont="1" applyBorder="1" applyAlignment="1">
      <alignment horizontal="center" vertical="center"/>
    </xf>
    <xf numFmtId="3" fontId="1" fillId="0" borderId="4" xfId="0" applyNumberFormat="1" applyFont="1" applyBorder="1" applyAlignment="1">
      <alignment horizontal="center"/>
    </xf>
    <xf numFmtId="168" fontId="2" fillId="0" borderId="4" xfId="0" applyNumberFormat="1" applyFont="1" applyBorder="1" applyAlignment="1">
      <alignment horizontal="right"/>
    </xf>
    <xf numFmtId="0" fontId="15" fillId="0" borderId="0" xfId="0" applyFont="1"/>
    <xf numFmtId="0" fontId="1" fillId="0" borderId="0" xfId="0" applyFont="1" applyAlignment="1">
      <alignment vertical="top" wrapText="1"/>
    </xf>
    <xf numFmtId="166" fontId="16" fillId="0" borderId="0" xfId="0" applyNumberFormat="1" applyFont="1" applyAlignment="1">
      <alignment horizontal="left" vertical="top" wrapText="1"/>
    </xf>
    <xf numFmtId="169" fontId="0" fillId="0" borderId="0" xfId="0" applyNumberFormat="1"/>
    <xf numFmtId="169" fontId="2" fillId="0" borderId="3" xfId="0" applyNumberFormat="1" applyFont="1" applyBorder="1" applyAlignment="1">
      <alignment horizontal="center" vertical="center" wrapText="1"/>
    </xf>
    <xf numFmtId="1" fontId="2" fillId="0" borderId="0" xfId="0" applyNumberFormat="1" applyFont="1" applyAlignment="1">
      <alignment horizontal="center" vertical="center" wrapText="1"/>
    </xf>
    <xf numFmtId="44" fontId="1" fillId="0" borderId="0" xfId="0" applyNumberFormat="1" applyFont="1" applyAlignment="1">
      <alignment horizontal="right"/>
    </xf>
    <xf numFmtId="44" fontId="8" fillId="0" borderId="6" xfId="0" applyNumberFormat="1" applyFont="1" applyBorder="1" applyAlignment="1">
      <alignment horizontal="left"/>
    </xf>
    <xf numFmtId="0" fontId="17" fillId="0" borderId="11" xfId="0" applyFont="1" applyBorder="1" applyAlignment="1">
      <alignment horizontal="left"/>
    </xf>
    <xf numFmtId="0" fontId="13" fillId="0" borderId="0" xfId="0" applyFont="1" applyAlignment="1">
      <alignment horizontal="center" wrapText="1"/>
    </xf>
    <xf numFmtId="1" fontId="13" fillId="0" borderId="0" xfId="0" applyNumberFormat="1" applyFont="1" applyAlignment="1">
      <alignment horizontal="center" wrapText="1"/>
    </xf>
    <xf numFmtId="0" fontId="18" fillId="0" borderId="0" xfId="0" applyFont="1" applyAlignment="1">
      <alignment horizontal="center" wrapText="1"/>
    </xf>
    <xf numFmtId="165" fontId="1" fillId="0" borderId="0" xfId="0" applyNumberFormat="1" applyFont="1" applyAlignment="1">
      <alignment horizontal="left" vertical="center"/>
    </xf>
    <xf numFmtId="166" fontId="1" fillId="0" borderId="4" xfId="0" applyNumberFormat="1" applyFont="1" applyBorder="1" applyAlignment="1">
      <alignment vertical="center"/>
    </xf>
    <xf numFmtId="0" fontId="1" fillId="0" borderId="4" xfId="0" applyFont="1" applyBorder="1" applyAlignment="1">
      <alignment horizontal="center"/>
    </xf>
    <xf numFmtId="1" fontId="1" fillId="0" borderId="4" xfId="0" applyNumberFormat="1" applyFont="1" applyBorder="1" applyAlignment="1">
      <alignment horizontal="center"/>
    </xf>
    <xf numFmtId="3" fontId="1" fillId="0" borderId="4" xfId="0" applyNumberFormat="1" applyFont="1" applyBorder="1" applyAlignment="1">
      <alignment horizontal="center" vertical="center"/>
    </xf>
    <xf numFmtId="44" fontId="1" fillId="0" borderId="4" xfId="0" applyNumberFormat="1" applyFont="1" applyBorder="1" applyAlignment="1">
      <alignment horizontal="right"/>
    </xf>
    <xf numFmtId="44" fontId="2" fillId="0" borderId="0" xfId="0" applyNumberFormat="1" applyFont="1" applyAlignment="1">
      <alignment horizontal="right" vertical="center"/>
    </xf>
    <xf numFmtId="0" fontId="0" fillId="0" borderId="0" xfId="0" applyAlignment="1">
      <alignment horizontal="right" vertical="top"/>
    </xf>
    <xf numFmtId="0" fontId="16" fillId="0" borderId="0" xfId="0" applyFont="1"/>
    <xf numFmtId="0" fontId="0" fillId="0" borderId="0" xfId="0" applyAlignment="1">
      <alignment vertical="top"/>
    </xf>
    <xf numFmtId="0" fontId="1" fillId="0" borderId="0" xfId="0" applyFont="1" applyAlignment="1" applyProtection="1">
      <alignment horizontal="center"/>
      <protection locked="0"/>
    </xf>
    <xf numFmtId="0" fontId="1" fillId="0" borderId="4" xfId="0" applyFont="1" applyBorder="1"/>
    <xf numFmtId="164" fontId="0" fillId="0" borderId="0" xfId="0" applyNumberFormat="1" applyAlignment="1">
      <alignment horizontal="center" vertical="center"/>
    </xf>
    <xf numFmtId="166" fontId="0" fillId="0" borderId="0" xfId="0" applyNumberFormat="1" applyAlignment="1">
      <alignment horizontal="center" vertical="center"/>
    </xf>
    <xf numFmtId="2" fontId="0" fillId="0" borderId="0" xfId="0" applyNumberFormat="1" applyAlignment="1">
      <alignment horizontal="center"/>
    </xf>
    <xf numFmtId="0" fontId="14" fillId="0" borderId="0" xfId="0" applyFont="1" applyAlignment="1">
      <alignment horizontal="left"/>
    </xf>
    <xf numFmtId="1" fontId="1" fillId="0" borderId="0" xfId="0" applyNumberFormat="1" applyFont="1" applyAlignment="1">
      <alignment horizontal="center" wrapText="1"/>
    </xf>
    <xf numFmtId="0" fontId="1" fillId="0" borderId="0" xfId="6" applyAlignment="1">
      <alignment horizontal="left" vertical="top" wrapText="1"/>
    </xf>
    <xf numFmtId="0" fontId="12" fillId="0" borderId="0" xfId="6" applyFont="1" applyAlignment="1" applyProtection="1">
      <alignment horizontal="center"/>
      <protection locked="0"/>
    </xf>
    <xf numFmtId="3" fontId="1" fillId="0" borderId="0" xfId="0" applyNumberFormat="1" applyFont="1" applyAlignment="1">
      <alignment horizontal="center" vertical="center" wrapText="1"/>
    </xf>
    <xf numFmtId="1" fontId="0" fillId="0" borderId="0" xfId="0" applyNumberFormat="1"/>
    <xf numFmtId="14" fontId="1" fillId="0" borderId="0" xfId="0" applyNumberFormat="1" applyFont="1" applyAlignment="1">
      <alignment horizontal="right"/>
    </xf>
    <xf numFmtId="164" fontId="19" fillId="0" borderId="0" xfId="0" applyNumberFormat="1" applyFont="1" applyAlignment="1">
      <alignment horizontal="center" vertical="center"/>
    </xf>
    <xf numFmtId="164" fontId="9" fillId="0" borderId="0" xfId="0" applyNumberFormat="1" applyFont="1" applyAlignment="1">
      <alignment horizontal="left" vertical="center"/>
    </xf>
    <xf numFmtId="0" fontId="1" fillId="0" borderId="0" xfId="0" applyFont="1" applyAlignment="1">
      <alignment horizontal="left" vertical="center"/>
    </xf>
    <xf numFmtId="1" fontId="1" fillId="0" borderId="0" xfId="0" applyNumberFormat="1" applyFont="1" applyAlignment="1">
      <alignment vertical="center"/>
    </xf>
    <xf numFmtId="0" fontId="0" fillId="0" borderId="0" xfId="0" applyAlignment="1">
      <alignment vertical="center"/>
    </xf>
    <xf numFmtId="166" fontId="2" fillId="0" borderId="0" xfId="0" applyNumberFormat="1" applyFont="1" applyAlignment="1">
      <alignment horizontal="center"/>
    </xf>
    <xf numFmtId="166" fontId="2" fillId="0" borderId="0" xfId="0" applyNumberFormat="1" applyFont="1" applyAlignment="1">
      <alignment horizontal="right" vertical="center"/>
    </xf>
    <xf numFmtId="0" fontId="1" fillId="0" borderId="0" xfId="0" applyFont="1" applyAlignment="1">
      <alignment horizontal="right" vertical="top"/>
    </xf>
    <xf numFmtId="0" fontId="1" fillId="0" borderId="0" xfId="0" applyFont="1" applyAlignment="1">
      <alignment wrapText="1"/>
    </xf>
    <xf numFmtId="0" fontId="0" fillId="0" borderId="0" xfId="0" applyAlignment="1">
      <alignment wrapText="1"/>
    </xf>
    <xf numFmtId="0" fontId="2" fillId="0" borderId="0" xfId="0" applyFont="1"/>
    <xf numFmtId="3" fontId="1" fillId="0" borderId="0" xfId="0" applyNumberFormat="1" applyFont="1" applyAlignment="1">
      <alignment horizontal="center" vertical="center"/>
    </xf>
    <xf numFmtId="1" fontId="1" fillId="0" borderId="0" xfId="0" applyNumberFormat="1" applyFont="1" applyAlignment="1" applyProtection="1">
      <alignment horizontal="center"/>
      <protection locked="0"/>
    </xf>
    <xf numFmtId="171" fontId="1" fillId="0" borderId="0" xfId="0" applyNumberFormat="1" applyFont="1" applyAlignment="1">
      <alignment horizontal="center" vertical="center"/>
    </xf>
    <xf numFmtId="44" fontId="8" fillId="0" borderId="7" xfId="0" applyNumberFormat="1" applyFont="1" applyBorder="1" applyAlignment="1">
      <alignment horizontal="center"/>
    </xf>
    <xf numFmtId="2" fontId="1" fillId="0" borderId="0" xfId="3" applyNumberFormat="1" applyFont="1" applyAlignment="1">
      <alignment horizontal="center" vertical="center"/>
    </xf>
    <xf numFmtId="1" fontId="1" fillId="0" borderId="0" xfId="3" applyNumberFormat="1" applyFont="1" applyAlignment="1">
      <alignment horizontal="center" vertical="center"/>
    </xf>
    <xf numFmtId="0" fontId="1" fillId="0" borderId="0" xfId="6" applyAlignment="1">
      <alignment horizontal="center"/>
    </xf>
    <xf numFmtId="3" fontId="12" fillId="0" borderId="0" xfId="0" applyNumberFormat="1" applyFont="1" applyAlignment="1" applyProtection="1">
      <alignment horizontal="center"/>
      <protection locked="0"/>
    </xf>
    <xf numFmtId="169" fontId="12" fillId="0" borderId="0" xfId="0" applyNumberFormat="1" applyFont="1" applyAlignment="1" applyProtection="1">
      <alignment horizontal="center"/>
      <protection locked="0"/>
    </xf>
    <xf numFmtId="169" fontId="1" fillId="0" borderId="0" xfId="0" applyNumberFormat="1" applyFont="1" applyAlignment="1">
      <alignment horizontal="center" wrapText="1"/>
    </xf>
    <xf numFmtId="0" fontId="1" fillId="4" borderId="0" xfId="6" applyFill="1"/>
    <xf numFmtId="0" fontId="12" fillId="0" borderId="0" xfId="0" applyFont="1" applyAlignment="1" applyProtection="1">
      <alignment horizontal="left"/>
      <protection locked="0"/>
    </xf>
    <xf numFmtId="3" fontId="12" fillId="0" borderId="0" xfId="0" applyNumberFormat="1" applyFont="1" applyAlignment="1" applyProtection="1">
      <alignment horizontal="center" vertical="center"/>
      <protection locked="0"/>
    </xf>
    <xf numFmtId="0" fontId="12" fillId="0" borderId="0" xfId="0" applyFont="1"/>
    <xf numFmtId="0" fontId="0" fillId="0" borderId="0" xfId="0" applyAlignment="1">
      <alignment horizontal="center" vertical="center"/>
    </xf>
    <xf numFmtId="0" fontId="12" fillId="0" borderId="0" xfId="0" applyFont="1" applyAlignment="1" applyProtection="1">
      <alignment vertical="center"/>
      <protection locked="0"/>
    </xf>
    <xf numFmtId="0" fontId="12" fillId="0" borderId="0" xfId="0" applyFont="1" applyAlignment="1">
      <alignment horizontal="left"/>
    </xf>
    <xf numFmtId="164" fontId="1" fillId="0" borderId="0" xfId="6" applyNumberFormat="1" applyAlignment="1">
      <alignment horizontal="left" vertical="center"/>
    </xf>
    <xf numFmtId="0" fontId="1" fillId="0" borderId="0" xfId="6" applyAlignment="1">
      <alignment horizontal="center" vertical="center"/>
    </xf>
    <xf numFmtId="0" fontId="1" fillId="0" borderId="0" xfId="6" applyAlignment="1">
      <alignment horizontal="left" vertical="center"/>
    </xf>
    <xf numFmtId="0" fontId="0" fillId="0" borderId="0" xfId="0" applyProtection="1">
      <protection locked="0"/>
    </xf>
    <xf numFmtId="0" fontId="1" fillId="0" borderId="0" xfId="0" applyFont="1" applyAlignment="1" applyProtection="1">
      <alignment horizontal="right"/>
      <protection locked="0"/>
    </xf>
    <xf numFmtId="2" fontId="0" fillId="0" borderId="0" xfId="0" applyNumberFormat="1" applyProtection="1">
      <protection locked="0"/>
    </xf>
    <xf numFmtId="0" fontId="2" fillId="0" borderId="1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2" fontId="2" fillId="0" borderId="3" xfId="0" applyNumberFormat="1" applyFont="1" applyBorder="1" applyAlignment="1" applyProtection="1">
      <alignment horizontal="center" vertical="center" wrapText="1"/>
      <protection locked="0"/>
    </xf>
    <xf numFmtId="44" fontId="2" fillId="0" borderId="3" xfId="0" applyNumberFormat="1" applyFont="1" applyBorder="1" applyAlignment="1" applyProtection="1">
      <alignment horizontal="center" vertical="center"/>
      <protection locked="0"/>
    </xf>
    <xf numFmtId="44" fontId="2" fillId="0" borderId="9" xfId="0" applyNumberFormat="1"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1" fontId="2" fillId="0" borderId="5" xfId="0" applyNumberFormat="1" applyFont="1" applyBorder="1" applyAlignment="1" applyProtection="1">
      <alignment horizontal="center" vertical="center" wrapText="1"/>
      <protection locked="0"/>
    </xf>
    <xf numFmtId="44" fontId="2" fillId="0" borderId="5" xfId="0" applyNumberFormat="1" applyFont="1" applyBorder="1" applyAlignment="1" applyProtection="1">
      <alignment horizontal="center" vertical="center"/>
      <protection locked="0"/>
    </xf>
    <xf numFmtId="44" fontId="2" fillId="0" borderId="6" xfId="0" applyNumberFormat="1" applyFont="1" applyBorder="1" applyAlignment="1" applyProtection="1">
      <alignment horizontal="center" vertical="center"/>
      <protection locked="0"/>
    </xf>
    <xf numFmtId="172" fontId="12" fillId="0" borderId="11" xfId="0" applyNumberFormat="1" applyFont="1" applyBorder="1" applyAlignment="1" applyProtection="1">
      <alignment horizontal="center"/>
      <protection locked="0"/>
    </xf>
    <xf numFmtId="0" fontId="1" fillId="0" borderId="0" xfId="0" applyFont="1" applyAlignment="1">
      <alignment horizontal="left" vertical="center" wrapText="1"/>
    </xf>
    <xf numFmtId="0" fontId="1" fillId="0" borderId="0" xfId="0" applyFont="1" applyAlignment="1" applyProtection="1">
      <alignment horizontal="center" vertical="center" wrapText="1"/>
      <protection locked="0"/>
    </xf>
    <xf numFmtId="44" fontId="8" fillId="0" borderId="0" xfId="0" applyNumberFormat="1" applyFont="1" applyAlignment="1" applyProtection="1">
      <alignment horizontal="left"/>
      <protection locked="0"/>
    </xf>
    <xf numFmtId="44" fontId="8" fillId="0" borderId="7" xfId="0" applyNumberFormat="1" applyFont="1" applyBorder="1" applyAlignment="1" applyProtection="1">
      <alignment horizontal="left"/>
      <protection locked="0"/>
    </xf>
    <xf numFmtId="0" fontId="1" fillId="0" borderId="0" xfId="0" applyFont="1" applyAlignment="1" applyProtection="1">
      <alignment horizontal="left" vertical="center" wrapText="1"/>
      <protection locked="0"/>
    </xf>
    <xf numFmtId="1" fontId="1" fillId="0" borderId="0" xfId="0" applyNumberFormat="1" applyFont="1" applyAlignment="1" applyProtection="1">
      <alignment horizontal="center" vertical="center" wrapText="1"/>
      <protection locked="0"/>
    </xf>
    <xf numFmtId="164" fontId="1" fillId="0" borderId="12" xfId="0" applyNumberFormat="1" applyFont="1" applyBorder="1" applyAlignment="1" applyProtection="1">
      <alignment horizontal="center" vertical="center"/>
      <protection locked="0"/>
    </xf>
    <xf numFmtId="0" fontId="1" fillId="0" borderId="4"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44" fontId="8" fillId="0" borderId="4" xfId="0" applyNumberFormat="1" applyFont="1" applyBorder="1" applyAlignment="1" applyProtection="1">
      <alignment horizontal="left"/>
      <protection locked="0"/>
    </xf>
    <xf numFmtId="44" fontId="8" fillId="0" borderId="8" xfId="0" applyNumberFormat="1" applyFont="1" applyBorder="1" applyAlignment="1" applyProtection="1">
      <alignment horizontal="left"/>
      <protection locked="0"/>
    </xf>
    <xf numFmtId="0" fontId="1" fillId="0" borderId="0" xfId="0" applyFont="1" applyAlignment="1" applyProtection="1">
      <alignment horizontal="center" vertical="center"/>
      <protection locked="0"/>
    </xf>
    <xf numFmtId="166" fontId="1" fillId="0" borderId="0" xfId="0" applyNumberFormat="1" applyFont="1" applyAlignment="1" applyProtection="1">
      <alignment horizontal="center" vertical="center"/>
      <protection locked="0"/>
    </xf>
    <xf numFmtId="168" fontId="2" fillId="0" borderId="0" xfId="0" applyNumberFormat="1" applyFont="1" applyAlignment="1" applyProtection="1">
      <alignment horizontal="right"/>
      <protection locked="0"/>
    </xf>
    <xf numFmtId="0" fontId="9" fillId="0" borderId="0" xfId="0" applyFont="1" applyProtection="1">
      <protection locked="0"/>
    </xf>
    <xf numFmtId="164" fontId="1" fillId="0" borderId="0" xfId="0" applyNumberFormat="1" applyFont="1" applyAlignment="1" applyProtection="1">
      <alignment horizontal="right" vertical="top"/>
      <protection locked="0"/>
    </xf>
    <xf numFmtId="0" fontId="0" fillId="0" borderId="0" xfId="0" applyAlignment="1" applyProtection="1">
      <alignment horizontal="justify" vertical="top"/>
      <protection locked="0"/>
    </xf>
    <xf numFmtId="2" fontId="0" fillId="0" borderId="0" xfId="0" applyNumberFormat="1" applyAlignment="1" applyProtection="1">
      <alignment horizontal="justify" vertical="top"/>
      <protection locked="0"/>
    </xf>
    <xf numFmtId="0" fontId="2" fillId="0" borderId="0" xfId="0" applyFont="1" applyAlignment="1" applyProtection="1">
      <alignment horizontal="right"/>
      <protection locked="0"/>
    </xf>
    <xf numFmtId="0" fontId="0" fillId="0" borderId="1" xfId="0" applyBorder="1" applyProtection="1">
      <protection locked="0"/>
    </xf>
    <xf numFmtId="0" fontId="0" fillId="0" borderId="2" xfId="0" applyBorder="1" applyProtection="1">
      <protection locked="0"/>
    </xf>
    <xf numFmtId="0" fontId="7"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4" fillId="0" borderId="0" xfId="0" applyFont="1" applyAlignment="1">
      <alignment horizontal="left" vertical="top" wrapText="1"/>
    </xf>
    <xf numFmtId="0" fontId="1" fillId="0" borderId="0" xfId="6" applyAlignment="1">
      <alignment horizontal="left" vertical="top" wrapText="1"/>
    </xf>
    <xf numFmtId="0" fontId="7" fillId="0" borderId="0" xfId="6" applyFont="1" applyAlignment="1">
      <alignment horizontal="center" vertical="top" wrapText="1"/>
    </xf>
    <xf numFmtId="166" fontId="1" fillId="0" borderId="0" xfId="6" applyNumberFormat="1" applyAlignment="1">
      <alignment horizontal="left" vertical="top" wrapText="1"/>
    </xf>
    <xf numFmtId="164" fontId="2" fillId="0" borderId="11" xfId="6" applyNumberFormat="1" applyFont="1" applyBorder="1" applyAlignment="1">
      <alignment horizontal="left" vertical="center"/>
    </xf>
    <xf numFmtId="164" fontId="2" fillId="0" borderId="0" xfId="6" applyNumberFormat="1" applyFont="1" applyAlignment="1">
      <alignment horizontal="left" vertical="center"/>
    </xf>
    <xf numFmtId="166" fontId="1" fillId="0" borderId="0" xfId="0" applyNumberFormat="1" applyFont="1" applyAlignment="1">
      <alignment horizontal="left" vertical="center"/>
    </xf>
    <xf numFmtId="166" fontId="1" fillId="0" borderId="0" xfId="0" applyNumberFormat="1" applyFont="1" applyAlignment="1">
      <alignment horizontal="left" vertical="top" wrapText="1"/>
    </xf>
    <xf numFmtId="166" fontId="16" fillId="0" borderId="0" xfId="0" applyNumberFormat="1" applyFont="1" applyAlignment="1">
      <alignment horizontal="left" vertical="top" wrapText="1"/>
    </xf>
    <xf numFmtId="0" fontId="16" fillId="0" borderId="0" xfId="0" applyFont="1" applyAlignment="1">
      <alignment horizontal="left" vertical="top" wrapText="1"/>
    </xf>
    <xf numFmtId="0" fontId="7" fillId="0" borderId="0" xfId="0" applyFont="1" applyAlignment="1">
      <alignment horizontal="center" wrapText="1"/>
    </xf>
    <xf numFmtId="0" fontId="17" fillId="0" borderId="11" xfId="0" applyFont="1" applyBorder="1" applyAlignment="1">
      <alignment horizontal="left"/>
    </xf>
    <xf numFmtId="0" fontId="17" fillId="0" borderId="0" xfId="0" applyFont="1" applyAlignment="1">
      <alignment horizontal="left"/>
    </xf>
    <xf numFmtId="164" fontId="9" fillId="0" borderId="11" xfId="0" applyNumberFormat="1" applyFont="1" applyBorder="1" applyAlignment="1">
      <alignment horizontal="left" vertical="center"/>
    </xf>
    <xf numFmtId="164" fontId="9" fillId="0" borderId="0" xfId="0" applyNumberFormat="1" applyFont="1" applyAlignment="1">
      <alignment horizontal="left" vertical="center"/>
    </xf>
    <xf numFmtId="0" fontId="1" fillId="0" borderId="0" xfId="0" applyFont="1" applyAlignment="1" applyProtection="1">
      <alignment horizontal="justify" vertical="top"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wrapText="1"/>
      <protection locked="0"/>
    </xf>
    <xf numFmtId="168" fontId="2" fillId="0" borderId="0" xfId="6" applyNumberFormat="1" applyFont="1" applyBorder="1" applyAlignment="1">
      <alignment horizontal="right"/>
    </xf>
    <xf numFmtId="44" fontId="8" fillId="0" borderId="0" xfId="6" applyNumberFormat="1" applyFont="1" applyBorder="1" applyAlignment="1">
      <alignment horizontal="left"/>
    </xf>
    <xf numFmtId="44" fontId="8" fillId="0" borderId="14" xfId="6" applyNumberFormat="1" applyFont="1" applyBorder="1" applyAlignment="1">
      <alignment horizontal="left"/>
    </xf>
    <xf numFmtId="164" fontId="1" fillId="0" borderId="15" xfId="6" applyNumberFormat="1" applyBorder="1" applyAlignment="1">
      <alignment horizontal="center" vertical="center"/>
    </xf>
    <xf numFmtId="164" fontId="1" fillId="0" borderId="4" xfId="6" applyNumberFormat="1" applyBorder="1" applyAlignment="1">
      <alignment horizontal="left" vertical="center"/>
    </xf>
    <xf numFmtId="0" fontId="1" fillId="0" borderId="4" xfId="3" applyFont="1" applyBorder="1" applyAlignment="1">
      <alignment horizontal="center" vertical="center"/>
    </xf>
    <xf numFmtId="164" fontId="1" fillId="0" borderId="0" xfId="6" applyNumberFormat="1" applyBorder="1" applyAlignment="1">
      <alignment horizontal="left" vertical="center"/>
    </xf>
    <xf numFmtId="0" fontId="1" fillId="0" borderId="0" xfId="3" applyFont="1" applyBorder="1" applyAlignment="1">
      <alignment horizontal="center" vertical="center"/>
    </xf>
    <xf numFmtId="0" fontId="1" fillId="0" borderId="0" xfId="3" applyFont="1" applyBorder="1" applyAlignment="1">
      <alignment horizontal="center"/>
    </xf>
    <xf numFmtId="0" fontId="1" fillId="0" borderId="0" xfId="6" applyBorder="1"/>
    <xf numFmtId="164" fontId="1" fillId="0" borderId="16" xfId="6" applyNumberFormat="1" applyBorder="1" applyAlignment="1">
      <alignment horizontal="center" vertical="center"/>
    </xf>
    <xf numFmtId="0" fontId="1" fillId="0" borderId="7" xfId="6" applyBorder="1"/>
    <xf numFmtId="44" fontId="8" fillId="0" borderId="8" xfId="6" applyNumberFormat="1" applyFont="1" applyBorder="1" applyAlignment="1">
      <alignment horizontal="left"/>
    </xf>
  </cellXfs>
  <cellStyles count="7">
    <cellStyle name="Comma" xfId="1" builtinId="3"/>
    <cellStyle name="Normal" xfId="0" builtinId="0"/>
    <cellStyle name="Normal 2" xfId="2" xr:uid="{00000000-0005-0000-0000-000002000000}"/>
    <cellStyle name="Normal 2 2" xfId="3" xr:uid="{00000000-0005-0000-0000-000003000000}"/>
    <cellStyle name="Normal 3" xfId="4" xr:uid="{00000000-0005-0000-0000-000004000000}"/>
    <cellStyle name="Normal 4" xfId="6" xr:uid="{00000000-0005-0000-0000-000005000000}"/>
    <cellStyle name="Normal 6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1198\01\01\Excel\Cost%20Estimates\Bid\Legacy%20at%20La%20Vida%20(Enclave)%20-%20Bid%20Proposal.xlsx" TargetMode="External"/><Relationship Id="rId1" Type="http://schemas.openxmlformats.org/officeDocument/2006/relationships/externalLinkPath" Target="file:///K:\1198\01\01\Excel\Cost%20Estimates\Bid\Legacy%20at%20La%20Vida%20(Enclave)%20-%20Bid%20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LOT GRADING"/>
      <sheetName val="DRAINAGE"/>
      <sheetName val="STREETS"/>
      <sheetName val="SEWER"/>
      <sheetName val="WATER"/>
      <sheetName val="TPDES"/>
      <sheetName val="MISC. IMPROVEMENTS"/>
      <sheetName val="Sheet1"/>
    </sheetNames>
    <sheetDataSet>
      <sheetData sheetId="0">
        <row r="1">
          <cell r="F1">
            <v>45929</v>
          </cell>
        </row>
        <row r="2">
          <cell r="F2" t="str">
            <v>1198-01-01</v>
          </cell>
        </row>
        <row r="4">
          <cell r="C4" t="str">
            <v>Legacy at La Vida (Enclave)</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33"/>
  <sheetViews>
    <sheetView view="pageBreakPreview" topLeftCell="A13" zoomScale="130" zoomScaleNormal="100" zoomScaleSheetLayoutView="130" workbookViewId="0">
      <selection activeCell="B19" sqref="B19"/>
    </sheetView>
  </sheetViews>
  <sheetFormatPr defaultRowHeight="12.75" x14ac:dyDescent="0.2"/>
  <cols>
    <col min="1" max="1" width="5.7109375" customWidth="1"/>
    <col min="2" max="2" width="8.140625" customWidth="1"/>
    <col min="3" max="3" width="55" customWidth="1"/>
    <col min="4" max="4" width="14.85546875" customWidth="1"/>
    <col min="5" max="5" width="17" customWidth="1"/>
    <col min="6" max="6" width="12.140625" customWidth="1"/>
  </cols>
  <sheetData>
    <row r="1" spans="1:6" x14ac:dyDescent="0.2">
      <c r="E1" s="186">
        <f ca="1">TODAY()</f>
        <v>46204</v>
      </c>
      <c r="F1" s="186"/>
    </row>
    <row r="2" spans="1:6" x14ac:dyDescent="0.2">
      <c r="D2" s="111" t="s">
        <v>9</v>
      </c>
      <c r="E2" s="111" t="s">
        <v>87</v>
      </c>
      <c r="F2" s="111"/>
    </row>
    <row r="3" spans="1:6" x14ac:dyDescent="0.2">
      <c r="E3" s="111"/>
      <c r="F3" s="186"/>
    </row>
    <row r="4" spans="1:6" x14ac:dyDescent="0.2">
      <c r="E4" s="111"/>
      <c r="F4" s="186"/>
    </row>
    <row r="5" spans="1:6" ht="18" x14ac:dyDescent="0.2">
      <c r="C5" s="258" t="s">
        <v>79</v>
      </c>
      <c r="D5" s="258"/>
      <c r="E5" s="258"/>
    </row>
    <row r="6" spans="1:6" ht="18" x14ac:dyDescent="0.2">
      <c r="C6" s="258" t="s">
        <v>88</v>
      </c>
      <c r="D6" s="258"/>
      <c r="E6" s="258"/>
    </row>
    <row r="7" spans="1:6" ht="18" x14ac:dyDescent="0.2">
      <c r="C7" s="258" t="s">
        <v>80</v>
      </c>
      <c r="D7" s="258"/>
      <c r="E7" s="258"/>
    </row>
    <row r="8" spans="1:6" x14ac:dyDescent="0.2">
      <c r="E8" s="3"/>
    </row>
    <row r="9" spans="1:6" ht="15" x14ac:dyDescent="0.2">
      <c r="C9" s="6" t="s">
        <v>81</v>
      </c>
      <c r="E9" s="3"/>
    </row>
    <row r="10" spans="1:6" ht="18" x14ac:dyDescent="0.2">
      <c r="A10" s="57"/>
      <c r="B10" s="57"/>
      <c r="C10" s="57"/>
      <c r="D10" s="57"/>
      <c r="E10" s="57"/>
      <c r="F10" s="4"/>
    </row>
    <row r="11" spans="1:6" x14ac:dyDescent="0.2">
      <c r="A11" s="187"/>
      <c r="B11" s="188" t="s">
        <v>86</v>
      </c>
      <c r="C11" s="117"/>
      <c r="D11" s="23"/>
      <c r="E11" s="24"/>
      <c r="F11" s="23"/>
    </row>
    <row r="12" spans="1:6" ht="15" x14ac:dyDescent="0.35">
      <c r="A12" s="189"/>
      <c r="B12" s="189" t="s">
        <v>82</v>
      </c>
      <c r="C12" s="72"/>
      <c r="D12" s="73"/>
      <c r="E12" s="15">
        <f>TPDES!G17</f>
        <v>0</v>
      </c>
      <c r="F12" s="15"/>
    </row>
    <row r="13" spans="1:6" ht="15" x14ac:dyDescent="0.35">
      <c r="A13" s="129"/>
      <c r="B13" s="189" t="s">
        <v>83</v>
      </c>
      <c r="C13" s="72"/>
      <c r="D13" s="73"/>
      <c r="E13" s="15">
        <f>GRADING!G13</f>
        <v>0</v>
      </c>
      <c r="F13" s="15"/>
    </row>
    <row r="14" spans="1:6" ht="15" x14ac:dyDescent="0.35">
      <c r="A14" s="129"/>
      <c r="B14" s="189" t="s">
        <v>39</v>
      </c>
      <c r="C14" s="72"/>
      <c r="D14" s="73"/>
      <c r="E14" s="15">
        <f>STREETS!G48</f>
        <v>0</v>
      </c>
      <c r="F14" s="15"/>
    </row>
    <row r="15" spans="1:6" ht="15" x14ac:dyDescent="0.35">
      <c r="A15" s="129"/>
      <c r="B15" s="189" t="s">
        <v>63</v>
      </c>
      <c r="C15" s="72"/>
      <c r="D15" s="73"/>
      <c r="E15" s="15">
        <f>SEWER!G26</f>
        <v>0</v>
      </c>
      <c r="F15" s="15"/>
    </row>
    <row r="16" spans="1:6" ht="15" x14ac:dyDescent="0.35">
      <c r="A16" s="129"/>
      <c r="B16" s="189" t="s">
        <v>54</v>
      </c>
      <c r="C16" s="72"/>
      <c r="D16" s="73"/>
      <c r="E16" s="15">
        <f>WATER!G27</f>
        <v>0</v>
      </c>
      <c r="F16" s="15"/>
    </row>
    <row r="17" spans="1:6" ht="15" x14ac:dyDescent="0.35">
      <c r="A17" s="129"/>
      <c r="B17" s="190" t="s">
        <v>58</v>
      </c>
      <c r="C17" s="191"/>
      <c r="D17" s="192"/>
      <c r="E17" s="15" t="s">
        <v>8</v>
      </c>
      <c r="F17" s="15"/>
    </row>
    <row r="18" spans="1:6" ht="15" x14ac:dyDescent="0.35">
      <c r="A18" s="129"/>
      <c r="B18" s="190" t="s">
        <v>192</v>
      </c>
      <c r="C18" s="191"/>
      <c r="D18" s="192"/>
      <c r="E18" s="15" t="s">
        <v>8</v>
      </c>
      <c r="F18" s="15"/>
    </row>
    <row r="19" spans="1:6" ht="15" x14ac:dyDescent="0.35">
      <c r="A19" s="129"/>
      <c r="B19" s="139"/>
      <c r="C19" s="72"/>
      <c r="D19" s="193"/>
      <c r="E19" s="132"/>
      <c r="F19" s="15"/>
    </row>
    <row r="20" spans="1:6" ht="15" x14ac:dyDescent="0.35">
      <c r="A20" s="129"/>
      <c r="B20" s="139"/>
      <c r="C20" s="72"/>
      <c r="D20" s="193" t="s">
        <v>84</v>
      </c>
      <c r="E20" s="15">
        <f>SUM(E12:E17)</f>
        <v>0</v>
      </c>
      <c r="F20" s="15"/>
    </row>
    <row r="21" spans="1:6" ht="15" x14ac:dyDescent="0.35">
      <c r="A21" s="129"/>
      <c r="B21" s="190"/>
      <c r="C21" s="191"/>
      <c r="D21" s="192"/>
      <c r="E21" s="15"/>
      <c r="F21" s="15"/>
    </row>
    <row r="22" spans="1:6" x14ac:dyDescent="0.2">
      <c r="A22" s="33"/>
      <c r="B22" s="112"/>
      <c r="C22" s="180"/>
      <c r="E22" s="3"/>
    </row>
    <row r="23" spans="1:6" x14ac:dyDescent="0.2">
      <c r="A23" s="30" t="s">
        <v>23</v>
      </c>
      <c r="C23" s="180"/>
      <c r="E23" s="3"/>
    </row>
    <row r="24" spans="1:6" x14ac:dyDescent="0.2">
      <c r="A24" s="111"/>
      <c r="B24" s="112"/>
      <c r="C24" s="180"/>
      <c r="E24" s="3"/>
    </row>
    <row r="25" spans="1:6" x14ac:dyDescent="0.2">
      <c r="A25" s="111"/>
      <c r="B25" s="112"/>
      <c r="C25" s="180"/>
      <c r="E25" s="3"/>
    </row>
    <row r="26" spans="1:6" ht="52.5" customHeight="1" x14ac:dyDescent="0.2">
      <c r="A26" s="133" t="s">
        <v>25</v>
      </c>
      <c r="B26" s="257" t="s">
        <v>14</v>
      </c>
      <c r="C26" s="259"/>
      <c r="D26" s="259"/>
      <c r="E26" s="260"/>
    </row>
    <row r="27" spans="1:6" x14ac:dyDescent="0.2">
      <c r="A27" s="194"/>
      <c r="B27" s="195"/>
      <c r="C27" s="196"/>
      <c r="D27" s="196"/>
      <c r="E27" s="3"/>
    </row>
    <row r="28" spans="1:6" ht="90" customHeight="1" x14ac:dyDescent="0.2">
      <c r="A28" s="133" t="s">
        <v>26</v>
      </c>
      <c r="B28" s="261" t="s">
        <v>15</v>
      </c>
      <c r="C28" s="262"/>
      <c r="D28" s="262"/>
      <c r="E28" s="263"/>
    </row>
    <row r="29" spans="1:6" x14ac:dyDescent="0.2">
      <c r="E29" s="3"/>
    </row>
    <row r="30" spans="1:6" x14ac:dyDescent="0.2">
      <c r="B30" s="197"/>
      <c r="E30" s="3"/>
    </row>
    <row r="31" spans="1:6" x14ac:dyDescent="0.2">
      <c r="E31" s="3"/>
    </row>
    <row r="32" spans="1:6" x14ac:dyDescent="0.2">
      <c r="D32" s="33" t="s">
        <v>3</v>
      </c>
      <c r="E32" s="1"/>
    </row>
    <row r="33" spans="4:5" x14ac:dyDescent="0.2">
      <c r="D33" s="33" t="s">
        <v>4</v>
      </c>
      <c r="E33" s="2"/>
    </row>
  </sheetData>
  <mergeCells count="5">
    <mergeCell ref="C5:E5"/>
    <mergeCell ref="C6:E6"/>
    <mergeCell ref="C7:E7"/>
    <mergeCell ref="B26:E26"/>
    <mergeCell ref="B28:E28"/>
  </mergeCells>
  <phoneticPr fontId="20" type="noConversion"/>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G25"/>
  <sheetViews>
    <sheetView view="pageBreakPreview" zoomScaleNormal="100" zoomScaleSheetLayoutView="100" workbookViewId="0">
      <selection activeCell="B19" sqref="B19"/>
    </sheetView>
  </sheetViews>
  <sheetFormatPr defaultRowHeight="12.75" x14ac:dyDescent="0.2"/>
  <cols>
    <col min="1" max="1" width="5.7109375" customWidth="1"/>
    <col min="2" max="2" width="39.7109375" customWidth="1"/>
    <col min="3" max="4" width="15.7109375" customWidth="1"/>
    <col min="5" max="5" width="15.7109375" hidden="1" customWidth="1"/>
    <col min="6" max="6" width="15.7109375" style="3" customWidth="1"/>
    <col min="7" max="7" width="15.7109375" customWidth="1"/>
  </cols>
  <sheetData>
    <row r="1" spans="1:7" ht="18" x14ac:dyDescent="0.2">
      <c r="B1" s="256" t="str">
        <f>Summary!C6</f>
        <v>VIDA SAN ANTONIO PHASE 3 WEST-EAST MPCD</v>
      </c>
      <c r="C1" s="256"/>
      <c r="D1" s="256"/>
      <c r="E1" s="256"/>
      <c r="F1" s="256"/>
      <c r="G1" s="256"/>
    </row>
    <row r="2" spans="1:7" x14ac:dyDescent="0.2">
      <c r="B2" s="75"/>
      <c r="C2" s="76"/>
      <c r="D2" s="76"/>
      <c r="E2" s="76"/>
      <c r="F2" s="74" t="s">
        <v>9</v>
      </c>
      <c r="G2" s="76" t="str">
        <f>Summary!E2</f>
        <v>391-10-21</v>
      </c>
    </row>
    <row r="3" spans="1:7" ht="20.100000000000001" customHeight="1" x14ac:dyDescent="0.2">
      <c r="B3" s="256" t="s">
        <v>22</v>
      </c>
      <c r="C3" s="256"/>
      <c r="D3" s="256"/>
      <c r="E3" s="256"/>
      <c r="F3" s="256"/>
      <c r="G3" s="256"/>
    </row>
    <row r="4" spans="1:7" ht="20.100000000000001" customHeight="1" x14ac:dyDescent="0.2">
      <c r="B4" s="256"/>
      <c r="C4" s="256"/>
      <c r="D4" s="256"/>
      <c r="E4" s="256"/>
      <c r="F4" s="256"/>
      <c r="G4" s="256"/>
    </row>
    <row r="5" spans="1:7" ht="20.100000000000001" customHeight="1" x14ac:dyDescent="0.2">
      <c r="B5" s="256" t="s">
        <v>21</v>
      </c>
      <c r="C5" s="256"/>
      <c r="D5" s="256"/>
      <c r="E5" s="256"/>
      <c r="F5" s="256"/>
      <c r="G5" s="256"/>
    </row>
    <row r="6" spans="1:7" ht="12.75" customHeight="1" thickBot="1" x14ac:dyDescent="0.25">
      <c r="A6" s="57"/>
      <c r="B6" s="57"/>
      <c r="C6" s="57"/>
      <c r="D6" s="57"/>
      <c r="E6" s="57"/>
      <c r="F6" s="57"/>
      <c r="G6" s="4"/>
    </row>
    <row r="7" spans="1:7" ht="26.25" customHeight="1" thickBot="1" x14ac:dyDescent="0.25">
      <c r="A7" s="54" t="s">
        <v>10</v>
      </c>
      <c r="B7" s="21" t="s">
        <v>11</v>
      </c>
      <c r="C7" s="12" t="s">
        <v>2</v>
      </c>
      <c r="D7" s="13" t="s">
        <v>29</v>
      </c>
      <c r="E7" s="13" t="s">
        <v>19</v>
      </c>
      <c r="F7" s="14" t="s">
        <v>12</v>
      </c>
      <c r="G7" s="37" t="s">
        <v>13</v>
      </c>
    </row>
    <row r="8" spans="1:7" ht="19.5" customHeight="1" x14ac:dyDescent="0.2">
      <c r="A8" s="55"/>
      <c r="B8" s="22"/>
      <c r="C8" s="23"/>
      <c r="D8" s="24"/>
      <c r="E8" s="24"/>
      <c r="F8" s="20"/>
      <c r="G8" s="38"/>
    </row>
    <row r="9" spans="1:7" ht="19.5" customHeight="1" x14ac:dyDescent="0.35">
      <c r="A9" s="64">
        <v>1</v>
      </c>
      <c r="B9" s="68" t="s">
        <v>17</v>
      </c>
      <c r="C9" s="65" t="s">
        <v>6</v>
      </c>
      <c r="D9" s="66">
        <v>2</v>
      </c>
      <c r="E9" s="67"/>
      <c r="F9" s="15"/>
      <c r="G9" s="35">
        <f t="shared" ref="G9:G12" si="0">D9*F9</f>
        <v>0</v>
      </c>
    </row>
    <row r="10" spans="1:7" ht="19.5" customHeight="1" x14ac:dyDescent="0.35">
      <c r="A10" s="64">
        <v>2</v>
      </c>
      <c r="B10" s="9" t="s">
        <v>16</v>
      </c>
      <c r="C10" s="10" t="s">
        <v>6</v>
      </c>
      <c r="D10" s="28">
        <v>1</v>
      </c>
      <c r="E10" s="69"/>
      <c r="F10" s="15"/>
      <c r="G10" s="35">
        <f t="shared" si="0"/>
        <v>0</v>
      </c>
    </row>
    <row r="11" spans="1:7" ht="19.5" customHeight="1" x14ac:dyDescent="0.35">
      <c r="A11" s="64">
        <v>3</v>
      </c>
      <c r="B11" s="72" t="s">
        <v>163</v>
      </c>
      <c r="C11" s="10" t="s">
        <v>5</v>
      </c>
      <c r="D11" s="28">
        <v>3543</v>
      </c>
      <c r="E11" s="69"/>
      <c r="F11" s="15"/>
      <c r="G11" s="35">
        <f t="shared" si="0"/>
        <v>0</v>
      </c>
    </row>
    <row r="12" spans="1:7" ht="19.5" customHeight="1" x14ac:dyDescent="0.35">
      <c r="A12" s="64">
        <v>4</v>
      </c>
      <c r="B12" s="72" t="s">
        <v>164</v>
      </c>
      <c r="C12" s="73" t="s">
        <v>5</v>
      </c>
      <c r="D12" s="28">
        <v>655</v>
      </c>
      <c r="E12" s="69"/>
      <c r="F12" s="15"/>
      <c r="G12" s="35">
        <f t="shared" si="0"/>
        <v>0</v>
      </c>
    </row>
    <row r="13" spans="1:7" ht="19.5" customHeight="1" x14ac:dyDescent="0.35">
      <c r="A13" s="64">
        <v>5</v>
      </c>
      <c r="B13" s="72" t="s">
        <v>162</v>
      </c>
      <c r="C13" s="73" t="s">
        <v>5</v>
      </c>
      <c r="D13" s="28">
        <f>40+27</f>
        <v>67</v>
      </c>
      <c r="E13" s="69"/>
      <c r="F13" s="15"/>
      <c r="G13" s="35">
        <f t="shared" ref="G13" si="1">D13*F13</f>
        <v>0</v>
      </c>
    </row>
    <row r="14" spans="1:7" ht="19.5" customHeight="1" x14ac:dyDescent="0.35">
      <c r="A14" s="64">
        <v>5</v>
      </c>
      <c r="B14" s="72" t="s">
        <v>138</v>
      </c>
      <c r="C14" s="73" t="s">
        <v>5</v>
      </c>
      <c r="D14" s="28">
        <v>53</v>
      </c>
      <c r="E14" s="69"/>
      <c r="F14" s="15"/>
      <c r="G14" s="35">
        <f t="shared" ref="G14" si="2">D14*F14</f>
        <v>0</v>
      </c>
    </row>
    <row r="15" spans="1:7" ht="19.5" customHeight="1" thickBot="1" x14ac:dyDescent="0.4">
      <c r="A15" s="43">
        <v>6</v>
      </c>
      <c r="B15" s="70" t="s">
        <v>37</v>
      </c>
      <c r="C15" s="71" t="s">
        <v>5</v>
      </c>
      <c r="D15" s="27">
        <v>106</v>
      </c>
      <c r="E15" s="32"/>
      <c r="F15" s="26"/>
      <c r="G15" s="36">
        <f>D15*F15</f>
        <v>0</v>
      </c>
    </row>
    <row r="16" spans="1:7" ht="19.5" customHeight="1" x14ac:dyDescent="0.2"/>
    <row r="17" spans="1:7" ht="19.5" customHeight="1" x14ac:dyDescent="0.35">
      <c r="A17" s="7"/>
      <c r="B17" s="18"/>
      <c r="C17" s="9"/>
      <c r="D17" s="9"/>
      <c r="E17" s="10"/>
      <c r="F17" s="31" t="s">
        <v>7</v>
      </c>
      <c r="G17" s="15">
        <f>SUM(G9:G15)</f>
        <v>0</v>
      </c>
    </row>
    <row r="18" spans="1:7" ht="15" customHeight="1" x14ac:dyDescent="0.2">
      <c r="A18" s="30" t="s">
        <v>23</v>
      </c>
      <c r="B18" s="18"/>
      <c r="C18" s="9"/>
      <c r="D18" s="9"/>
      <c r="E18" s="10"/>
      <c r="F18" s="11"/>
      <c r="G18" s="19"/>
    </row>
    <row r="19" spans="1:7" ht="12.75" customHeight="1" x14ac:dyDescent="0.2">
      <c r="A19" s="7"/>
      <c r="B19" s="18"/>
      <c r="C19" s="9"/>
      <c r="D19" s="9"/>
      <c r="E19" s="10"/>
      <c r="F19" s="11"/>
      <c r="G19" s="19"/>
    </row>
    <row r="20" spans="1:7" ht="54.75" customHeight="1" x14ac:dyDescent="0.2">
      <c r="A20" s="58" t="s">
        <v>25</v>
      </c>
      <c r="B20" s="257" t="s">
        <v>14</v>
      </c>
      <c r="C20" s="264"/>
      <c r="D20" s="264"/>
      <c r="E20" s="264"/>
      <c r="F20" s="264"/>
      <c r="G20" s="264"/>
    </row>
    <row r="21" spans="1:7" ht="12.75" customHeight="1" x14ac:dyDescent="0.2">
      <c r="A21" s="58"/>
      <c r="B21" s="8"/>
      <c r="C21" s="9"/>
      <c r="D21" s="9"/>
      <c r="E21" s="10"/>
      <c r="F21" s="11"/>
      <c r="G21" s="19"/>
    </row>
    <row r="22" spans="1:7" ht="78" customHeight="1" x14ac:dyDescent="0.2">
      <c r="A22" s="58" t="s">
        <v>26</v>
      </c>
      <c r="B22" s="264" t="s">
        <v>15</v>
      </c>
      <c r="C22" s="264"/>
      <c r="D22" s="264"/>
      <c r="E22" s="264"/>
      <c r="F22" s="264"/>
      <c r="G22" s="264"/>
    </row>
    <row r="24" spans="1:7" x14ac:dyDescent="0.2">
      <c r="F24" s="25" t="s">
        <v>3</v>
      </c>
      <c r="G24" s="1"/>
    </row>
    <row r="25" spans="1:7" x14ac:dyDescent="0.2">
      <c r="F25" s="25" t="s">
        <v>4</v>
      </c>
      <c r="G25" s="2"/>
    </row>
  </sheetData>
  <mergeCells count="6">
    <mergeCell ref="B22:G22"/>
    <mergeCell ref="B1:G1"/>
    <mergeCell ref="B3:G3"/>
    <mergeCell ref="B4:G4"/>
    <mergeCell ref="B5:G5"/>
    <mergeCell ref="B20:G20"/>
  </mergeCells>
  <printOptions horizontalCentered="1"/>
  <pageMargins left="0.5" right="0.5" top="0.52" bottom="0.25" header="0.5" footer="0.35"/>
  <pageSetup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K30"/>
  <sheetViews>
    <sheetView view="pageBreakPreview" zoomScaleNormal="100" zoomScaleSheetLayoutView="100" workbookViewId="0">
      <selection activeCell="B19" sqref="B19"/>
    </sheetView>
  </sheetViews>
  <sheetFormatPr defaultColWidth="9.140625" defaultRowHeight="12.75" x14ac:dyDescent="0.2"/>
  <cols>
    <col min="1" max="1" width="10.140625" customWidth="1"/>
    <col min="2" max="2" width="39.7109375" customWidth="1"/>
    <col min="3" max="4" width="15.7109375" customWidth="1"/>
    <col min="5" max="5" width="15.7109375" hidden="1" customWidth="1"/>
    <col min="6" max="6" width="15.7109375" style="3" customWidth="1"/>
    <col min="7" max="7" width="15.7109375" customWidth="1"/>
  </cols>
  <sheetData>
    <row r="1" spans="1:11" ht="18" x14ac:dyDescent="0.2">
      <c r="A1" s="111"/>
      <c r="B1" s="256" t="str">
        <f>Summary!C6</f>
        <v>VIDA SAN ANTONIO PHASE 3 WEST-EAST MPCD</v>
      </c>
      <c r="C1" s="256"/>
      <c r="D1" s="256"/>
      <c r="E1" s="256"/>
      <c r="F1" s="256"/>
      <c r="G1" s="256"/>
    </row>
    <row r="2" spans="1:11" x14ac:dyDescent="0.2">
      <c r="A2" s="111"/>
      <c r="B2" s="75"/>
      <c r="C2" s="76"/>
      <c r="D2" s="76"/>
      <c r="E2" s="76"/>
      <c r="F2" s="74" t="s">
        <v>9</v>
      </c>
      <c r="G2" s="76" t="str">
        <f>Summary!E2</f>
        <v>391-10-21</v>
      </c>
    </row>
    <row r="3" spans="1:11" ht="20.100000000000001" customHeight="1" x14ac:dyDescent="0.2">
      <c r="B3" s="256" t="s">
        <v>22</v>
      </c>
      <c r="C3" s="256"/>
      <c r="D3" s="256"/>
      <c r="E3" s="256"/>
      <c r="F3" s="256"/>
      <c r="G3" s="256"/>
      <c r="I3">
        <f>SUMIF(B:B,"*EXCAVATION*",D:D)</f>
        <v>71</v>
      </c>
      <c r="J3" t="s">
        <v>190</v>
      </c>
    </row>
    <row r="4" spans="1:11" ht="20.100000000000001" customHeight="1" x14ac:dyDescent="0.2">
      <c r="B4" s="256"/>
      <c r="C4" s="256"/>
      <c r="D4" s="256"/>
      <c r="E4" s="256"/>
      <c r="F4" s="256"/>
      <c r="G4" s="256"/>
      <c r="I4">
        <f>SUMIF(B:B,"*EMBANKMENT*",D:D)</f>
        <v>16363</v>
      </c>
      <c r="J4" t="s">
        <v>191</v>
      </c>
    </row>
    <row r="5" spans="1:11" ht="20.100000000000001" customHeight="1" x14ac:dyDescent="0.2">
      <c r="B5" s="256" t="s">
        <v>46</v>
      </c>
      <c r="C5" s="256"/>
      <c r="D5" s="256"/>
      <c r="E5" s="256"/>
      <c r="F5" s="256"/>
      <c r="G5" s="256"/>
      <c r="I5">
        <f>I3-I4</f>
        <v>-16292</v>
      </c>
      <c r="J5" t="s">
        <v>194</v>
      </c>
    </row>
    <row r="6" spans="1:11" ht="12.75" customHeight="1" thickBot="1" x14ac:dyDescent="0.25">
      <c r="A6" s="57"/>
      <c r="B6" s="57"/>
      <c r="C6" s="57"/>
      <c r="D6" s="57"/>
      <c r="E6" s="57"/>
      <c r="F6" s="57"/>
      <c r="G6" s="4"/>
    </row>
    <row r="7" spans="1:11" ht="26.25" customHeight="1" thickBot="1" x14ac:dyDescent="0.25">
      <c r="A7" s="113" t="s">
        <v>10</v>
      </c>
      <c r="B7" s="114" t="s">
        <v>11</v>
      </c>
      <c r="C7" s="12" t="s">
        <v>2</v>
      </c>
      <c r="D7" s="13" t="s">
        <v>29</v>
      </c>
      <c r="E7" s="13" t="s">
        <v>19</v>
      </c>
      <c r="F7" s="12" t="s">
        <v>12</v>
      </c>
      <c r="G7" s="115" t="s">
        <v>13</v>
      </c>
    </row>
    <row r="8" spans="1:11" ht="19.5" customHeight="1" x14ac:dyDescent="0.2">
      <c r="A8" s="116"/>
      <c r="B8" s="117"/>
      <c r="C8" s="23"/>
      <c r="D8" s="24"/>
      <c r="E8" s="24"/>
      <c r="F8" s="23"/>
      <c r="G8" s="118"/>
    </row>
    <row r="9" spans="1:11" ht="19.5" customHeight="1" x14ac:dyDescent="0.35">
      <c r="A9" s="119">
        <v>1</v>
      </c>
      <c r="B9" s="120" t="s">
        <v>47</v>
      </c>
      <c r="C9" s="121" t="s">
        <v>45</v>
      </c>
      <c r="D9" s="122">
        <v>5.7</v>
      </c>
      <c r="E9" s="123"/>
      <c r="F9" s="15"/>
      <c r="G9" s="201">
        <f>D9*F9</f>
        <v>0</v>
      </c>
    </row>
    <row r="10" spans="1:11" ht="19.5" customHeight="1" x14ac:dyDescent="0.35">
      <c r="A10" s="119">
        <v>2</v>
      </c>
      <c r="B10" s="120" t="s">
        <v>48</v>
      </c>
      <c r="C10" s="121" t="s">
        <v>1</v>
      </c>
      <c r="D10" s="184">
        <v>71</v>
      </c>
      <c r="E10" s="123"/>
      <c r="F10" s="15"/>
      <c r="G10" s="201">
        <f t="shared" ref="G10:G11" si="0">D10*F10</f>
        <v>0</v>
      </c>
    </row>
    <row r="11" spans="1:11" ht="19.5" customHeight="1" x14ac:dyDescent="0.35">
      <c r="A11" s="119">
        <v>3</v>
      </c>
      <c r="B11" s="120" t="s">
        <v>18</v>
      </c>
      <c r="C11" s="121" t="s">
        <v>1</v>
      </c>
      <c r="D11" s="184">
        <v>16363</v>
      </c>
      <c r="E11" s="123"/>
      <c r="F11" s="15"/>
      <c r="G11" s="201">
        <f t="shared" si="0"/>
        <v>0</v>
      </c>
    </row>
    <row r="12" spans="1:11" ht="19.5" customHeight="1" thickBot="1" x14ac:dyDescent="0.4">
      <c r="A12" s="124"/>
      <c r="B12" s="125"/>
      <c r="C12" s="126"/>
      <c r="D12" s="127"/>
      <c r="E12" s="128"/>
      <c r="F12" s="26"/>
      <c r="G12" s="36"/>
      <c r="K12" s="218"/>
    </row>
    <row r="13" spans="1:11" ht="19.5" customHeight="1" x14ac:dyDescent="0.35">
      <c r="A13" s="129"/>
      <c r="B13" s="130"/>
      <c r="C13" s="72"/>
      <c r="D13" s="72"/>
      <c r="E13" s="73"/>
      <c r="F13" s="131" t="s">
        <v>7</v>
      </c>
      <c r="G13" s="53">
        <f>SUM(G9:G11)</f>
        <v>0</v>
      </c>
    </row>
    <row r="14" spans="1:11" ht="15" customHeight="1" x14ac:dyDescent="0.2">
      <c r="A14" s="30" t="s">
        <v>23</v>
      </c>
      <c r="B14" s="130"/>
      <c r="C14" s="72"/>
      <c r="D14" s="72"/>
      <c r="E14" s="73"/>
      <c r="F14" s="11"/>
      <c r="G14" s="132"/>
    </row>
    <row r="15" spans="1:11" ht="12.75" customHeight="1" x14ac:dyDescent="0.2">
      <c r="A15" s="129"/>
      <c r="B15" s="130"/>
      <c r="C15" s="72"/>
      <c r="D15" s="72"/>
      <c r="E15" s="73"/>
      <c r="F15" s="11"/>
      <c r="G15" s="132"/>
    </row>
    <row r="16" spans="1:11" ht="12.75" customHeight="1" x14ac:dyDescent="0.2">
      <c r="A16" s="133" t="s">
        <v>25</v>
      </c>
      <c r="B16" s="257" t="s">
        <v>49</v>
      </c>
      <c r="C16" s="257"/>
      <c r="D16" s="257"/>
      <c r="E16" s="257"/>
      <c r="F16" s="257"/>
      <c r="G16" s="257"/>
    </row>
    <row r="17" spans="1:7" ht="12.75" customHeight="1" x14ac:dyDescent="0.2">
      <c r="A17" s="133"/>
      <c r="B17" s="134"/>
      <c r="C17" s="134"/>
      <c r="D17" s="134"/>
      <c r="E17" s="134"/>
      <c r="F17" s="134"/>
      <c r="G17" s="134"/>
    </row>
    <row r="18" spans="1:7" ht="12.75" customHeight="1" x14ac:dyDescent="0.2">
      <c r="A18" s="133" t="s">
        <v>26</v>
      </c>
      <c r="B18" s="135" t="s">
        <v>50</v>
      </c>
      <c r="C18" s="134"/>
      <c r="D18" s="134"/>
      <c r="E18" s="134"/>
      <c r="F18" s="134"/>
      <c r="G18" s="134"/>
    </row>
    <row r="19" spans="1:7" ht="12.75" customHeight="1" x14ac:dyDescent="0.2">
      <c r="A19" s="133"/>
      <c r="B19" s="134"/>
      <c r="C19" s="134"/>
      <c r="D19" s="134"/>
      <c r="E19" s="134"/>
      <c r="F19" s="134"/>
      <c r="G19" s="134"/>
    </row>
    <row r="20" spans="1:7" ht="12.75" customHeight="1" x14ac:dyDescent="0.2">
      <c r="A20" s="133"/>
      <c r="B20" s="136"/>
      <c r="C20" s="72"/>
      <c r="D20" s="72"/>
      <c r="E20" s="73"/>
      <c r="F20" s="11"/>
      <c r="G20" s="132"/>
    </row>
    <row r="21" spans="1:7" ht="14.25" customHeight="1" x14ac:dyDescent="0.2">
      <c r="A21" s="133" t="s">
        <v>27</v>
      </c>
      <c r="B21" s="257" t="s">
        <v>51</v>
      </c>
      <c r="C21" s="257"/>
      <c r="D21" s="257"/>
      <c r="E21" s="257"/>
      <c r="F21" s="257"/>
      <c r="G21" s="257"/>
    </row>
    <row r="22" spans="1:7" ht="14.25" customHeight="1" x14ac:dyDescent="0.2">
      <c r="A22" s="133"/>
      <c r="B22" s="257"/>
      <c r="C22" s="257"/>
      <c r="D22" s="257"/>
      <c r="E22" s="257"/>
      <c r="F22" s="257"/>
      <c r="G22" s="257"/>
    </row>
    <row r="23" spans="1:7" ht="12.75" customHeight="1" x14ac:dyDescent="0.2">
      <c r="A23" s="133"/>
      <c r="B23" s="137"/>
      <c r="C23" s="137"/>
      <c r="D23" s="137"/>
      <c r="E23" s="137"/>
      <c r="F23" s="137"/>
      <c r="G23" s="132"/>
    </row>
    <row r="24" spans="1:7" ht="51.75" customHeight="1" x14ac:dyDescent="0.2">
      <c r="A24" s="133" t="s">
        <v>28</v>
      </c>
      <c r="B24" s="257" t="s">
        <v>14</v>
      </c>
      <c r="C24" s="257"/>
      <c r="D24" s="257"/>
      <c r="E24" s="257"/>
      <c r="F24" s="257"/>
      <c r="G24" s="257"/>
    </row>
    <row r="25" spans="1:7" ht="12.75" customHeight="1" x14ac:dyDescent="0.2">
      <c r="A25" s="133"/>
      <c r="B25" s="136"/>
      <c r="C25" s="72"/>
      <c r="D25" s="72"/>
      <c r="E25" s="73"/>
      <c r="F25" s="11"/>
      <c r="G25" s="132"/>
    </row>
    <row r="26" spans="1:7" ht="78.75" customHeight="1" x14ac:dyDescent="0.2">
      <c r="A26" s="133" t="s">
        <v>43</v>
      </c>
      <c r="B26" s="257" t="s">
        <v>15</v>
      </c>
      <c r="C26" s="257"/>
      <c r="D26" s="257"/>
      <c r="E26" s="257"/>
      <c r="F26" s="257"/>
      <c r="G26" s="257"/>
    </row>
    <row r="27" spans="1:7" ht="12" customHeight="1" x14ac:dyDescent="0.2">
      <c r="A27" s="133"/>
      <c r="B27" s="134"/>
      <c r="C27" s="134"/>
      <c r="D27" s="134"/>
      <c r="E27" s="134"/>
      <c r="F27" s="134"/>
      <c r="G27" s="134"/>
    </row>
    <row r="28" spans="1:7" ht="12.75" customHeight="1" x14ac:dyDescent="0.2">
      <c r="A28" s="138" t="s">
        <v>52</v>
      </c>
      <c r="B28" s="139" t="s">
        <v>53</v>
      </c>
      <c r="C28" s="72"/>
      <c r="D28" s="72"/>
      <c r="E28" s="73"/>
      <c r="F28" s="11"/>
      <c r="G28" s="132"/>
    </row>
    <row r="29" spans="1:7" x14ac:dyDescent="0.2">
      <c r="F29" s="33" t="s">
        <v>3</v>
      </c>
      <c r="G29" s="1"/>
    </row>
    <row r="30" spans="1:7" x14ac:dyDescent="0.2">
      <c r="F30" s="33" t="s">
        <v>4</v>
      </c>
      <c r="G30" s="2"/>
    </row>
  </sheetData>
  <mergeCells count="8">
    <mergeCell ref="B1:G1"/>
    <mergeCell ref="B26:G26"/>
    <mergeCell ref="B3:G3"/>
    <mergeCell ref="B4:G4"/>
    <mergeCell ref="B5:G5"/>
    <mergeCell ref="B16:G16"/>
    <mergeCell ref="B21:G22"/>
    <mergeCell ref="B24:G24"/>
  </mergeCells>
  <printOptions horizontalCentered="1"/>
  <pageMargins left="0.5" right="0.5" top="0.52" bottom="0.25" header="0.5" footer="0.35"/>
  <pageSetup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J61"/>
  <sheetViews>
    <sheetView view="pageBreakPreview" topLeftCell="A25" zoomScaleNormal="100" zoomScaleSheetLayoutView="100" workbookViewId="0">
      <selection activeCell="B19" sqref="B19"/>
    </sheetView>
  </sheetViews>
  <sheetFormatPr defaultColWidth="9.140625" defaultRowHeight="12.75" x14ac:dyDescent="0.2"/>
  <cols>
    <col min="1" max="1" width="8.5703125" style="76" customWidth="1"/>
    <col min="2" max="2" width="39.7109375" style="76" customWidth="1"/>
    <col min="3" max="4" width="15.7109375" style="76" customWidth="1"/>
    <col min="5" max="5" width="15.7109375" style="76" hidden="1" customWidth="1"/>
    <col min="6" max="6" width="15.7109375" style="105" customWidth="1"/>
    <col min="7" max="7" width="15.7109375" style="76" customWidth="1"/>
    <col min="8" max="10" width="9.140625" style="76"/>
    <col min="11" max="11" width="19.7109375" style="76" customWidth="1"/>
    <col min="12" max="16384" width="9.140625" style="76"/>
  </cols>
  <sheetData>
    <row r="1" spans="1:10" ht="18" x14ac:dyDescent="0.2">
      <c r="A1" s="74"/>
      <c r="B1" s="256" t="str">
        <f>Summary!C6</f>
        <v>VIDA SAN ANTONIO PHASE 3 WEST-EAST MPCD</v>
      </c>
      <c r="C1" s="256"/>
      <c r="D1" s="256"/>
      <c r="E1" s="256"/>
      <c r="F1" s="256"/>
      <c r="G1" s="256"/>
    </row>
    <row r="2" spans="1:10" x14ac:dyDescent="0.2">
      <c r="A2" s="74"/>
      <c r="B2" s="75"/>
      <c r="F2" s="74" t="s">
        <v>9</v>
      </c>
      <c r="G2" s="76" t="str">
        <f>Summary!E2</f>
        <v>391-10-21</v>
      </c>
    </row>
    <row r="3" spans="1:10" ht="20.100000000000001" customHeight="1" x14ac:dyDescent="0.2">
      <c r="B3" s="266" t="s">
        <v>38</v>
      </c>
      <c r="C3" s="266"/>
      <c r="D3" s="266"/>
      <c r="E3" s="266"/>
      <c r="F3" s="266"/>
      <c r="G3" s="266"/>
      <c r="I3">
        <f>SUMIF(B:B,"*EXCAVATION*",D:D)</f>
        <v>1056</v>
      </c>
      <c r="J3" t="s">
        <v>190</v>
      </c>
    </row>
    <row r="4" spans="1:10" ht="20.100000000000001" customHeight="1" x14ac:dyDescent="0.2">
      <c r="B4" s="266"/>
      <c r="C4" s="266"/>
      <c r="D4" s="266"/>
      <c r="E4" s="266"/>
      <c r="F4" s="266"/>
      <c r="G4" s="266"/>
      <c r="I4">
        <f>SUMIF(B:B,"*EMBANKMENT*",D:D)</f>
        <v>7350</v>
      </c>
      <c r="J4" t="s">
        <v>191</v>
      </c>
    </row>
    <row r="5" spans="1:10" ht="20.100000000000001" customHeight="1" x14ac:dyDescent="0.2">
      <c r="B5" s="266" t="s">
        <v>39</v>
      </c>
      <c r="C5" s="266"/>
      <c r="D5" s="266"/>
      <c r="E5" s="266"/>
      <c r="F5" s="266"/>
      <c r="G5" s="266"/>
      <c r="I5">
        <f>I3-I4</f>
        <v>-6294</v>
      </c>
      <c r="J5" t="s">
        <v>194</v>
      </c>
    </row>
    <row r="6" spans="1:10" ht="12.75" customHeight="1" thickBot="1" x14ac:dyDescent="0.25">
      <c r="A6" s="77"/>
      <c r="B6" s="77"/>
      <c r="C6" s="77"/>
      <c r="D6" s="77"/>
      <c r="E6" s="77"/>
      <c r="F6" s="77"/>
      <c r="G6" s="78"/>
    </row>
    <row r="7" spans="1:10" ht="26.25" customHeight="1" thickBot="1" x14ac:dyDescent="0.25">
      <c r="A7" s="79" t="s">
        <v>10</v>
      </c>
      <c r="B7" s="80" t="s">
        <v>11</v>
      </c>
      <c r="C7" s="81" t="s">
        <v>2</v>
      </c>
      <c r="D7" s="82" t="s">
        <v>29</v>
      </c>
      <c r="E7" s="82" t="s">
        <v>19</v>
      </c>
      <c r="F7" s="81" t="s">
        <v>12</v>
      </c>
      <c r="G7" s="83" t="s">
        <v>13</v>
      </c>
    </row>
    <row r="8" spans="1:10" ht="19.5" customHeight="1" x14ac:dyDescent="0.2">
      <c r="A8" s="84"/>
      <c r="B8" s="85"/>
      <c r="C8" s="86"/>
      <c r="D8" s="87"/>
      <c r="E8" s="88"/>
      <c r="F8" s="87"/>
      <c r="G8" s="89"/>
    </row>
    <row r="9" spans="1:10" ht="19.5" customHeight="1" x14ac:dyDescent="0.35">
      <c r="A9" s="90">
        <v>1</v>
      </c>
      <c r="B9" s="91" t="s">
        <v>90</v>
      </c>
      <c r="C9" s="92" t="s">
        <v>40</v>
      </c>
      <c r="D9" s="92" t="s">
        <v>89</v>
      </c>
      <c r="E9" s="93"/>
      <c r="F9" s="94" t="s">
        <v>8</v>
      </c>
      <c r="G9" s="95" t="s">
        <v>8</v>
      </c>
    </row>
    <row r="10" spans="1:10" ht="19.5" customHeight="1" x14ac:dyDescent="0.35">
      <c r="A10" s="90">
        <v>2</v>
      </c>
      <c r="B10" s="91" t="s">
        <v>91</v>
      </c>
      <c r="C10" s="92" t="s">
        <v>1</v>
      </c>
      <c r="D10" s="92">
        <v>749</v>
      </c>
      <c r="E10" s="93"/>
      <c r="F10" s="94" t="s">
        <v>8</v>
      </c>
      <c r="G10" s="95" t="s">
        <v>8</v>
      </c>
    </row>
    <row r="11" spans="1:10" ht="19.5" customHeight="1" x14ac:dyDescent="0.35">
      <c r="A11" s="90">
        <v>3</v>
      </c>
      <c r="B11" s="91" t="s">
        <v>98</v>
      </c>
      <c r="C11" s="92" t="s">
        <v>1</v>
      </c>
      <c r="D11" s="92">
        <v>6805</v>
      </c>
      <c r="E11" s="93"/>
      <c r="F11" s="94" t="s">
        <v>8</v>
      </c>
      <c r="G11" s="95" t="s">
        <v>8</v>
      </c>
    </row>
    <row r="12" spans="1:10" ht="19.5" customHeight="1" x14ac:dyDescent="0.35">
      <c r="A12" s="90">
        <v>4</v>
      </c>
      <c r="B12" s="91" t="s">
        <v>97</v>
      </c>
      <c r="C12" s="92" t="s">
        <v>85</v>
      </c>
      <c r="D12" s="202">
        <v>3.74</v>
      </c>
      <c r="E12" s="93"/>
      <c r="F12" s="94" t="s">
        <v>8</v>
      </c>
      <c r="G12" s="95" t="s">
        <v>8</v>
      </c>
    </row>
    <row r="13" spans="1:10" ht="19.5" customHeight="1" x14ac:dyDescent="0.35">
      <c r="A13" s="90">
        <v>5</v>
      </c>
      <c r="B13" s="91" t="s">
        <v>96</v>
      </c>
      <c r="C13" s="92" t="s">
        <v>0</v>
      </c>
      <c r="D13" s="203">
        <f>D16+D14</f>
        <v>11517</v>
      </c>
      <c r="E13" s="93"/>
      <c r="F13" s="94" t="s">
        <v>8</v>
      </c>
      <c r="G13" s="95" t="s">
        <v>8</v>
      </c>
    </row>
    <row r="14" spans="1:10" ht="19.5" customHeight="1" x14ac:dyDescent="0.35">
      <c r="A14" s="90">
        <v>6</v>
      </c>
      <c r="B14" s="91" t="s">
        <v>95</v>
      </c>
      <c r="C14" s="92" t="s">
        <v>0</v>
      </c>
      <c r="D14" s="92">
        <v>726</v>
      </c>
      <c r="E14" s="93"/>
      <c r="F14" s="94" t="s">
        <v>8</v>
      </c>
      <c r="G14" s="95" t="s">
        <v>8</v>
      </c>
    </row>
    <row r="15" spans="1:10" ht="19.5" customHeight="1" x14ac:dyDescent="0.35">
      <c r="A15" s="90">
        <v>7</v>
      </c>
      <c r="B15" s="91" t="s">
        <v>94</v>
      </c>
      <c r="C15" s="92" t="s">
        <v>0</v>
      </c>
      <c r="D15" s="203">
        <f>D16+D14</f>
        <v>11517</v>
      </c>
      <c r="E15" s="93"/>
      <c r="F15" s="94" t="s">
        <v>8</v>
      </c>
      <c r="G15" s="95" t="s">
        <v>8</v>
      </c>
    </row>
    <row r="16" spans="1:10" ht="19.5" customHeight="1" x14ac:dyDescent="0.35">
      <c r="A16" s="90">
        <v>8</v>
      </c>
      <c r="B16" s="91" t="s">
        <v>99</v>
      </c>
      <c r="C16" s="92" t="s">
        <v>0</v>
      </c>
      <c r="D16" s="203">
        <v>10791</v>
      </c>
      <c r="E16" s="96"/>
      <c r="F16" s="94" t="s">
        <v>8</v>
      </c>
      <c r="G16" s="95" t="s">
        <v>8</v>
      </c>
    </row>
    <row r="17" spans="1:7" ht="19.5" customHeight="1" x14ac:dyDescent="0.35">
      <c r="A17" s="90">
        <v>9</v>
      </c>
      <c r="B17" s="91" t="s">
        <v>92</v>
      </c>
      <c r="C17" s="92" t="s">
        <v>5</v>
      </c>
      <c r="D17" s="92">
        <v>4596</v>
      </c>
      <c r="E17" s="96"/>
      <c r="F17" s="94" t="s">
        <v>8</v>
      </c>
      <c r="G17" s="95" t="s">
        <v>8</v>
      </c>
    </row>
    <row r="18" spans="1:7" ht="19.5" customHeight="1" x14ac:dyDescent="0.35">
      <c r="A18" s="90">
        <v>10</v>
      </c>
      <c r="B18" s="91" t="s">
        <v>93</v>
      </c>
      <c r="C18" s="183" t="s">
        <v>5</v>
      </c>
      <c r="D18" s="92">
        <v>44</v>
      </c>
      <c r="E18" s="96"/>
      <c r="F18" s="94" t="s">
        <v>8</v>
      </c>
      <c r="G18" s="95" t="s">
        <v>8</v>
      </c>
    </row>
    <row r="19" spans="1:7" ht="19.5" customHeight="1" x14ac:dyDescent="0.35">
      <c r="A19" s="90">
        <v>11</v>
      </c>
      <c r="B19" s="76" t="s">
        <v>104</v>
      </c>
      <c r="C19" s="204" t="s">
        <v>105</v>
      </c>
      <c r="D19" s="92">
        <v>84</v>
      </c>
      <c r="E19" s="93"/>
      <c r="F19" s="94" t="s">
        <v>8</v>
      </c>
      <c r="G19" s="95" t="s">
        <v>8</v>
      </c>
    </row>
    <row r="20" spans="1:7" ht="19.5" customHeight="1" x14ac:dyDescent="0.35">
      <c r="A20" s="90">
        <v>12</v>
      </c>
      <c r="B20" s="76" t="s">
        <v>106</v>
      </c>
      <c r="C20" s="204" t="s">
        <v>6</v>
      </c>
      <c r="D20" s="92">
        <v>5</v>
      </c>
      <c r="E20" s="93"/>
      <c r="F20" s="94" t="s">
        <v>8</v>
      </c>
      <c r="G20" s="95" t="s">
        <v>8</v>
      </c>
    </row>
    <row r="21" spans="1:7" ht="19.5" customHeight="1" x14ac:dyDescent="0.35">
      <c r="A21" s="90">
        <v>13</v>
      </c>
      <c r="B21" s="76" t="s">
        <v>107</v>
      </c>
      <c r="C21" s="204" t="s">
        <v>6</v>
      </c>
      <c r="D21" s="92">
        <v>3</v>
      </c>
      <c r="E21" s="93"/>
      <c r="F21" s="94" t="s">
        <v>8</v>
      </c>
      <c r="G21" s="95" t="s">
        <v>8</v>
      </c>
    </row>
    <row r="22" spans="1:7" s="208" customFormat="1" ht="19.5" customHeight="1" x14ac:dyDescent="0.35">
      <c r="A22" s="90">
        <v>14</v>
      </c>
      <c r="B22" s="91" t="s">
        <v>100</v>
      </c>
      <c r="C22" s="183" t="s">
        <v>0</v>
      </c>
      <c r="D22" s="203">
        <v>79</v>
      </c>
      <c r="E22" s="93"/>
      <c r="F22" s="94" t="s">
        <v>8</v>
      </c>
      <c r="G22" s="95" t="s">
        <v>8</v>
      </c>
    </row>
    <row r="23" spans="1:7" ht="19.5" customHeight="1" x14ac:dyDescent="0.35">
      <c r="A23" s="90">
        <v>15</v>
      </c>
      <c r="B23" s="97" t="s">
        <v>101</v>
      </c>
      <c r="C23" s="92" t="s">
        <v>0</v>
      </c>
      <c r="D23" s="203">
        <v>2933</v>
      </c>
      <c r="E23" s="93"/>
      <c r="F23" s="94" t="s">
        <v>8</v>
      </c>
      <c r="G23" s="95" t="s">
        <v>8</v>
      </c>
    </row>
    <row r="24" spans="1:7" ht="19.5" customHeight="1" x14ac:dyDescent="0.35">
      <c r="A24" s="90">
        <v>16</v>
      </c>
      <c r="B24" s="97" t="s">
        <v>102</v>
      </c>
      <c r="C24" s="92" t="s">
        <v>40</v>
      </c>
      <c r="D24" s="92">
        <v>1</v>
      </c>
      <c r="E24" s="93"/>
      <c r="F24" s="94" t="s">
        <v>8</v>
      </c>
      <c r="G24" s="95" t="s">
        <v>8</v>
      </c>
    </row>
    <row r="25" spans="1:7" ht="19.5" customHeight="1" x14ac:dyDescent="0.35">
      <c r="A25" s="90">
        <v>17</v>
      </c>
      <c r="B25" s="97" t="s">
        <v>103</v>
      </c>
      <c r="C25" s="92" t="s">
        <v>40</v>
      </c>
      <c r="D25" s="92">
        <v>1</v>
      </c>
      <c r="E25" s="93"/>
      <c r="F25" s="283" t="s">
        <v>8</v>
      </c>
      <c r="G25" s="95" t="s">
        <v>8</v>
      </c>
    </row>
    <row r="26" spans="1:7" ht="19.5" customHeight="1" x14ac:dyDescent="0.35">
      <c r="A26" s="90"/>
      <c r="B26" s="97"/>
      <c r="C26" s="92"/>
      <c r="D26" s="92"/>
      <c r="E26" s="93"/>
      <c r="F26" s="282" t="s">
        <v>182</v>
      </c>
      <c r="G26" s="284">
        <f>SUM(G9:G25)</f>
        <v>0</v>
      </c>
    </row>
    <row r="27" spans="1:7" ht="19.5" customHeight="1" x14ac:dyDescent="0.35">
      <c r="A27" s="268" t="s">
        <v>166</v>
      </c>
      <c r="B27" s="269"/>
      <c r="C27" s="92"/>
      <c r="D27" s="92"/>
      <c r="E27" s="93"/>
      <c r="F27" s="94"/>
      <c r="G27" s="284"/>
    </row>
    <row r="28" spans="1:7" ht="19.5" customHeight="1" x14ac:dyDescent="0.35">
      <c r="A28" s="90">
        <v>18</v>
      </c>
      <c r="B28" s="97" t="s">
        <v>168</v>
      </c>
      <c r="C28" s="92" t="s">
        <v>5</v>
      </c>
      <c r="D28" s="92">
        <v>727</v>
      </c>
      <c r="E28" s="93"/>
      <c r="F28" s="94" t="s">
        <v>8</v>
      </c>
      <c r="G28" s="95" t="s">
        <v>8</v>
      </c>
    </row>
    <row r="29" spans="1:7" ht="19.5" customHeight="1" x14ac:dyDescent="0.35">
      <c r="A29" s="90">
        <v>19</v>
      </c>
      <c r="B29" s="97" t="s">
        <v>169</v>
      </c>
      <c r="C29" s="92" t="s">
        <v>5</v>
      </c>
      <c r="D29" s="92">
        <v>823</v>
      </c>
      <c r="E29" s="93"/>
      <c r="F29" s="94" t="s">
        <v>8</v>
      </c>
      <c r="G29" s="95" t="s">
        <v>8</v>
      </c>
    </row>
    <row r="30" spans="1:7" ht="19.5" customHeight="1" x14ac:dyDescent="0.35">
      <c r="A30" s="90">
        <v>20</v>
      </c>
      <c r="B30" s="97" t="s">
        <v>170</v>
      </c>
      <c r="C30" s="92" t="s">
        <v>6</v>
      </c>
      <c r="D30" s="92">
        <v>1</v>
      </c>
      <c r="E30" s="93"/>
      <c r="F30" s="94" t="s">
        <v>8</v>
      </c>
      <c r="G30" s="95" t="s">
        <v>8</v>
      </c>
    </row>
    <row r="31" spans="1:7" ht="19.5" customHeight="1" x14ac:dyDescent="0.35">
      <c r="A31" s="90">
        <v>21</v>
      </c>
      <c r="B31" s="97" t="s">
        <v>91</v>
      </c>
      <c r="C31" s="92" t="s">
        <v>1</v>
      </c>
      <c r="D31" s="92">
        <f>277+30</f>
        <v>307</v>
      </c>
      <c r="E31" s="93"/>
      <c r="F31" s="94" t="s">
        <v>8</v>
      </c>
      <c r="G31" s="95" t="s">
        <v>8</v>
      </c>
    </row>
    <row r="32" spans="1:7" ht="19.5" customHeight="1" x14ac:dyDescent="0.35">
      <c r="A32" s="90">
        <v>23</v>
      </c>
      <c r="B32" s="97" t="s">
        <v>92</v>
      </c>
      <c r="C32" s="92" t="s">
        <v>5</v>
      </c>
      <c r="D32" s="92">
        <v>753</v>
      </c>
      <c r="E32" s="93"/>
      <c r="F32" s="94" t="s">
        <v>8</v>
      </c>
      <c r="G32" s="95" t="s">
        <v>8</v>
      </c>
    </row>
    <row r="33" spans="1:7" ht="19.5" customHeight="1" x14ac:dyDescent="0.35">
      <c r="A33" s="90">
        <v>24</v>
      </c>
      <c r="B33" s="97" t="s">
        <v>171</v>
      </c>
      <c r="C33" s="92" t="s">
        <v>0</v>
      </c>
      <c r="D33" s="92">
        <v>33</v>
      </c>
      <c r="E33" s="93"/>
      <c r="F33" s="94" t="s">
        <v>8</v>
      </c>
      <c r="G33" s="95" t="s">
        <v>8</v>
      </c>
    </row>
    <row r="34" spans="1:7" ht="19.5" customHeight="1" x14ac:dyDescent="0.35">
      <c r="A34" s="90">
        <v>25</v>
      </c>
      <c r="B34" s="97" t="s">
        <v>172</v>
      </c>
      <c r="C34" s="92" t="s">
        <v>0</v>
      </c>
      <c r="D34" s="92">
        <v>50</v>
      </c>
      <c r="E34" s="93"/>
      <c r="F34" s="94" t="s">
        <v>8</v>
      </c>
      <c r="G34" s="95" t="s">
        <v>8</v>
      </c>
    </row>
    <row r="35" spans="1:7" ht="19.5" customHeight="1" x14ac:dyDescent="0.35">
      <c r="A35" s="90">
        <v>26</v>
      </c>
      <c r="B35" s="97" t="s">
        <v>173</v>
      </c>
      <c r="C35" s="92" t="s">
        <v>0</v>
      </c>
      <c r="D35" s="92">
        <v>447</v>
      </c>
      <c r="E35" s="93"/>
      <c r="F35" s="94" t="s">
        <v>8</v>
      </c>
      <c r="G35" s="95" t="s">
        <v>8</v>
      </c>
    </row>
    <row r="36" spans="1:7" ht="19.5" customHeight="1" x14ac:dyDescent="0.35">
      <c r="A36" s="90">
        <v>27</v>
      </c>
      <c r="B36" s="97" t="s">
        <v>174</v>
      </c>
      <c r="C36" s="92" t="s">
        <v>0</v>
      </c>
      <c r="D36" s="92">
        <v>447</v>
      </c>
      <c r="E36" s="93"/>
      <c r="F36" s="94" t="s">
        <v>8</v>
      </c>
      <c r="G36" s="95" t="s">
        <v>8</v>
      </c>
    </row>
    <row r="37" spans="1:7" ht="19.5" customHeight="1" x14ac:dyDescent="0.35">
      <c r="A37" s="90">
        <v>28</v>
      </c>
      <c r="B37" s="97" t="s">
        <v>175</v>
      </c>
      <c r="C37" s="92" t="s">
        <v>0</v>
      </c>
      <c r="D37" s="92">
        <v>447</v>
      </c>
      <c r="E37" s="93"/>
      <c r="F37" s="94" t="s">
        <v>8</v>
      </c>
      <c r="G37" s="95" t="s">
        <v>8</v>
      </c>
    </row>
    <row r="38" spans="1:7" ht="19.5" customHeight="1" x14ac:dyDescent="0.35">
      <c r="A38" s="90">
        <v>29</v>
      </c>
      <c r="B38" s="97" t="s">
        <v>102</v>
      </c>
      <c r="C38" s="92" t="s">
        <v>5</v>
      </c>
      <c r="D38" s="92">
        <v>750</v>
      </c>
      <c r="E38" s="93"/>
      <c r="F38" s="94" t="s">
        <v>8</v>
      </c>
      <c r="G38" s="95" t="s">
        <v>8</v>
      </c>
    </row>
    <row r="39" spans="1:7" ht="19.5" customHeight="1" x14ac:dyDescent="0.35">
      <c r="A39" s="90">
        <v>30</v>
      </c>
      <c r="B39" s="97" t="s">
        <v>176</v>
      </c>
      <c r="C39" s="92" t="s">
        <v>6</v>
      </c>
      <c r="D39" s="92">
        <v>1</v>
      </c>
      <c r="E39" s="93"/>
      <c r="F39" s="283" t="s">
        <v>8</v>
      </c>
      <c r="G39" s="95" t="s">
        <v>8</v>
      </c>
    </row>
    <row r="40" spans="1:7" ht="19.5" customHeight="1" x14ac:dyDescent="0.35">
      <c r="A40" s="90"/>
      <c r="B40" s="97"/>
      <c r="C40" s="92"/>
      <c r="D40" s="92"/>
      <c r="E40" s="93"/>
      <c r="F40" s="282" t="s">
        <v>182</v>
      </c>
      <c r="G40" s="95">
        <f>SUM(G28:G39)</f>
        <v>0</v>
      </c>
    </row>
    <row r="41" spans="1:7" ht="19.5" customHeight="1" x14ac:dyDescent="0.2">
      <c r="A41" s="268" t="s">
        <v>165</v>
      </c>
      <c r="B41" s="269"/>
      <c r="C41" s="92"/>
      <c r="D41" s="92"/>
      <c r="E41" s="93"/>
      <c r="F41" s="76"/>
      <c r="G41" s="293"/>
    </row>
    <row r="42" spans="1:7" ht="19.5" customHeight="1" x14ac:dyDescent="0.35">
      <c r="A42" s="285">
        <v>23</v>
      </c>
      <c r="B42" s="217" t="s">
        <v>98</v>
      </c>
      <c r="C42" s="216" t="s">
        <v>1</v>
      </c>
      <c r="D42" s="216">
        <v>545</v>
      </c>
      <c r="E42" s="216"/>
      <c r="F42" s="94" t="s">
        <v>8</v>
      </c>
      <c r="G42" s="95" t="s">
        <v>8</v>
      </c>
    </row>
    <row r="43" spans="1:7" ht="19.5" customHeight="1" x14ac:dyDescent="0.35">
      <c r="A43" s="285">
        <v>24</v>
      </c>
      <c r="B43" s="215" t="s">
        <v>157</v>
      </c>
      <c r="C43" s="92" t="s">
        <v>0</v>
      </c>
      <c r="D43" s="92">
        <v>545</v>
      </c>
      <c r="E43" s="93"/>
      <c r="F43" s="94" t="s">
        <v>8</v>
      </c>
      <c r="G43" s="95" t="s">
        <v>8</v>
      </c>
    </row>
    <row r="44" spans="1:7" ht="15" x14ac:dyDescent="0.35">
      <c r="A44" s="285">
        <v>25</v>
      </c>
      <c r="B44" s="215" t="s">
        <v>92</v>
      </c>
      <c r="C44" s="92" t="s">
        <v>5</v>
      </c>
      <c r="D44" s="92">
        <v>611</v>
      </c>
      <c r="E44" s="93"/>
      <c r="F44" s="94" t="s">
        <v>8</v>
      </c>
      <c r="G44" s="95" t="s">
        <v>8</v>
      </c>
    </row>
    <row r="45" spans="1:7" ht="15" x14ac:dyDescent="0.35">
      <c r="A45" s="285">
        <v>26</v>
      </c>
      <c r="B45" s="215" t="s">
        <v>183</v>
      </c>
      <c r="C45" s="92" t="s">
        <v>0</v>
      </c>
      <c r="D45" s="92">
        <v>34</v>
      </c>
      <c r="E45" s="93"/>
      <c r="F45" s="283" t="s">
        <v>8</v>
      </c>
      <c r="G45" s="95" t="s">
        <v>8</v>
      </c>
    </row>
    <row r="46" spans="1:7" s="291" customFormat="1" ht="15" x14ac:dyDescent="0.35">
      <c r="A46" s="285"/>
      <c r="B46" s="288"/>
      <c r="C46" s="289"/>
      <c r="D46" s="289"/>
      <c r="E46" s="290"/>
      <c r="F46" s="282" t="s">
        <v>182</v>
      </c>
      <c r="G46" s="95">
        <f>SUM(G42:G44)</f>
        <v>0</v>
      </c>
    </row>
    <row r="47" spans="1:7" s="291" customFormat="1" ht="15.75" thickBot="1" x14ac:dyDescent="0.4">
      <c r="A47" s="292"/>
      <c r="B47" s="286"/>
      <c r="C47" s="287"/>
      <c r="D47" s="287"/>
      <c r="E47" s="290"/>
      <c r="F47" s="283"/>
      <c r="G47" s="294"/>
    </row>
    <row r="48" spans="1:7" ht="19.5" customHeight="1" x14ac:dyDescent="0.35">
      <c r="A48" s="98"/>
      <c r="B48" s="99"/>
      <c r="C48" s="99"/>
      <c r="D48" s="99"/>
      <c r="E48" s="99"/>
      <c r="F48" s="100" t="s">
        <v>7</v>
      </c>
      <c r="G48" s="101">
        <f>SUM(G9:G25)</f>
        <v>0</v>
      </c>
    </row>
    <row r="49" spans="1:7" ht="15" customHeight="1" x14ac:dyDescent="0.2">
      <c r="A49" s="102" t="s">
        <v>23</v>
      </c>
      <c r="B49" s="103"/>
      <c r="C49" s="104"/>
      <c r="D49" s="104"/>
    </row>
    <row r="50" spans="1:7" x14ac:dyDescent="0.2">
      <c r="A50" s="106"/>
    </row>
    <row r="51" spans="1:7" ht="12.75" customHeight="1" x14ac:dyDescent="0.2">
      <c r="A51" s="106" t="s">
        <v>25</v>
      </c>
      <c r="B51" s="265" t="s">
        <v>41</v>
      </c>
      <c r="C51" s="265"/>
      <c r="D51" s="265"/>
      <c r="E51" s="265"/>
      <c r="F51" s="265"/>
      <c r="G51" s="265"/>
    </row>
    <row r="52" spans="1:7" ht="12.75" customHeight="1" x14ac:dyDescent="0.2">
      <c r="A52" s="106"/>
      <c r="B52" s="182"/>
      <c r="C52" s="182"/>
      <c r="D52" s="182"/>
      <c r="E52" s="182"/>
      <c r="F52" s="182"/>
      <c r="G52" s="182"/>
    </row>
    <row r="53" spans="1:7" ht="12.75" customHeight="1" x14ac:dyDescent="0.2">
      <c r="A53" s="106" t="s">
        <v>26</v>
      </c>
      <c r="B53" s="267" t="s">
        <v>42</v>
      </c>
      <c r="C53" s="267"/>
      <c r="D53" s="267"/>
      <c r="E53" s="267"/>
      <c r="F53" s="267"/>
      <c r="G53" s="267"/>
    </row>
    <row r="54" spans="1:7" x14ac:dyDescent="0.2">
      <c r="A54" s="106"/>
      <c r="F54" s="107"/>
    </row>
    <row r="55" spans="1:7" ht="54.95" customHeight="1" x14ac:dyDescent="0.2">
      <c r="A55" s="106" t="s">
        <v>27</v>
      </c>
      <c r="B55" s="265" t="s">
        <v>14</v>
      </c>
      <c r="C55" s="265"/>
      <c r="D55" s="265"/>
      <c r="E55" s="265"/>
      <c r="F55" s="265"/>
      <c r="G55" s="265"/>
    </row>
    <row r="56" spans="1:7" x14ac:dyDescent="0.2">
      <c r="A56" s="106"/>
      <c r="F56" s="107"/>
    </row>
    <row r="57" spans="1:7" ht="80.099999999999994" customHeight="1" x14ac:dyDescent="0.2">
      <c r="A57" s="106" t="s">
        <v>28</v>
      </c>
      <c r="B57" s="265" t="s">
        <v>15</v>
      </c>
      <c r="C57" s="265"/>
      <c r="D57" s="265"/>
      <c r="E57" s="265"/>
      <c r="F57" s="265"/>
      <c r="G57" s="265"/>
    </row>
    <row r="58" spans="1:7" x14ac:dyDescent="0.2">
      <c r="F58" s="76"/>
    </row>
    <row r="59" spans="1:7" ht="12.75" customHeight="1" x14ac:dyDescent="0.2">
      <c r="A59" s="74" t="s">
        <v>43</v>
      </c>
      <c r="B59" s="76" t="s">
        <v>44</v>
      </c>
      <c r="F59" s="107" t="s">
        <v>3</v>
      </c>
      <c r="G59" s="108"/>
    </row>
    <row r="60" spans="1:7" x14ac:dyDescent="0.2">
      <c r="F60" s="107" t="s">
        <v>4</v>
      </c>
      <c r="G60" s="109"/>
    </row>
    <row r="61" spans="1:7" ht="12.75" customHeight="1" x14ac:dyDescent="0.2"/>
  </sheetData>
  <mergeCells count="10">
    <mergeCell ref="B55:G55"/>
    <mergeCell ref="B57:G57"/>
    <mergeCell ref="B1:G1"/>
    <mergeCell ref="B3:G3"/>
    <mergeCell ref="B4:G4"/>
    <mergeCell ref="B5:G5"/>
    <mergeCell ref="B51:G51"/>
    <mergeCell ref="B53:G53"/>
    <mergeCell ref="A41:B41"/>
    <mergeCell ref="A27:B27"/>
  </mergeCells>
  <printOptions horizontalCentered="1"/>
  <pageMargins left="0.5" right="0.5" top="0.52" bottom="0.25" header="0.5" footer="0.35"/>
  <pageSetup scale="61" orientation="portrait" r:id="rId1"/>
  <headerFooter alignWithMargins="0"/>
  <rowBreaks count="1" manualBreakCount="1">
    <brk id="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H38"/>
  <sheetViews>
    <sheetView view="pageBreakPreview" topLeftCell="A14" zoomScale="115" zoomScaleNormal="100" zoomScaleSheetLayoutView="115" workbookViewId="0">
      <selection activeCell="B19" sqref="B19"/>
    </sheetView>
  </sheetViews>
  <sheetFormatPr defaultColWidth="9.140625" defaultRowHeight="12.75" x14ac:dyDescent="0.2"/>
  <cols>
    <col min="1" max="1" width="5.7109375" customWidth="1"/>
    <col min="2" max="2" width="39.7109375" customWidth="1"/>
    <col min="3" max="4" width="15.7109375" customWidth="1"/>
    <col min="5" max="5" width="15.7109375" hidden="1" customWidth="1"/>
    <col min="6" max="6" width="15.7109375" style="3" customWidth="1"/>
    <col min="7" max="7" width="15.7109375" customWidth="1"/>
  </cols>
  <sheetData>
    <row r="1" spans="1:8" ht="18" x14ac:dyDescent="0.2">
      <c r="B1" s="256" t="str">
        <f>Summary!C6</f>
        <v>VIDA SAN ANTONIO PHASE 3 WEST-EAST MPCD</v>
      </c>
      <c r="C1" s="256"/>
      <c r="D1" s="256"/>
      <c r="E1" s="256"/>
      <c r="F1" s="256"/>
      <c r="G1" s="256"/>
    </row>
    <row r="2" spans="1:8" x14ac:dyDescent="0.2">
      <c r="B2" s="75"/>
      <c r="C2" s="76"/>
      <c r="D2" s="76"/>
      <c r="E2" s="76"/>
      <c r="F2" s="74" t="s">
        <v>9</v>
      </c>
      <c r="G2" s="76" t="str">
        <f>Summary!E2</f>
        <v>391-10-21</v>
      </c>
    </row>
    <row r="3" spans="1:8" ht="20.100000000000001" customHeight="1" x14ac:dyDescent="0.2">
      <c r="B3" s="256" t="s">
        <v>22</v>
      </c>
      <c r="C3" s="256"/>
      <c r="D3" s="256"/>
      <c r="E3" s="256"/>
      <c r="F3" s="256"/>
      <c r="G3" s="256"/>
    </row>
    <row r="4" spans="1:8" ht="20.100000000000001" customHeight="1" x14ac:dyDescent="0.2">
      <c r="B4" s="256"/>
      <c r="C4" s="256"/>
      <c r="D4" s="256"/>
      <c r="E4" s="256"/>
      <c r="F4" s="256"/>
      <c r="G4" s="256"/>
    </row>
    <row r="5" spans="1:8" ht="20.100000000000001" customHeight="1" x14ac:dyDescent="0.2">
      <c r="B5" s="256" t="s">
        <v>63</v>
      </c>
      <c r="C5" s="256"/>
      <c r="D5" s="256"/>
      <c r="E5" s="256"/>
      <c r="F5" s="256"/>
      <c r="G5" s="256"/>
    </row>
    <row r="6" spans="1:8" ht="12.75" customHeight="1" thickBot="1" x14ac:dyDescent="0.25">
      <c r="A6" s="57"/>
      <c r="B6" s="57"/>
      <c r="C6" s="57"/>
      <c r="D6" s="57"/>
      <c r="E6" s="57"/>
      <c r="F6" s="57"/>
      <c r="G6" s="4"/>
    </row>
    <row r="7" spans="1:8" ht="26.25" customHeight="1" thickBot="1" x14ac:dyDescent="0.25">
      <c r="A7" s="113" t="s">
        <v>10</v>
      </c>
      <c r="B7" s="114" t="s">
        <v>11</v>
      </c>
      <c r="C7" s="12" t="s">
        <v>2</v>
      </c>
      <c r="D7" s="13" t="s">
        <v>29</v>
      </c>
      <c r="E7" s="13" t="s">
        <v>19</v>
      </c>
      <c r="F7" s="12" t="s">
        <v>12</v>
      </c>
      <c r="G7" s="115" t="s">
        <v>13</v>
      </c>
    </row>
    <row r="8" spans="1:8" ht="19.5" customHeight="1" x14ac:dyDescent="0.35">
      <c r="A8" s="119">
        <v>1</v>
      </c>
      <c r="B8" s="142" t="s">
        <v>64</v>
      </c>
      <c r="C8" s="143"/>
      <c r="D8" s="143"/>
      <c r="E8" s="198"/>
      <c r="F8" s="15"/>
      <c r="G8" s="35"/>
    </row>
    <row r="9" spans="1:8" ht="19.5" customHeight="1" x14ac:dyDescent="0.35">
      <c r="A9" s="119"/>
      <c r="B9" s="143" t="s">
        <v>120</v>
      </c>
      <c r="C9" s="175" t="s">
        <v>5</v>
      </c>
      <c r="D9" s="205">
        <v>337</v>
      </c>
      <c r="E9" s="205">
        <v>471</v>
      </c>
      <c r="F9" s="15" t="s">
        <v>8</v>
      </c>
      <c r="G9" s="35" t="s">
        <v>8</v>
      </c>
      <c r="H9" s="147"/>
    </row>
    <row r="10" spans="1:8" ht="19.5" customHeight="1" x14ac:dyDescent="0.35">
      <c r="A10" s="119"/>
      <c r="B10" s="143" t="s">
        <v>121</v>
      </c>
      <c r="C10" s="175" t="s">
        <v>5</v>
      </c>
      <c r="D10" s="205">
        <v>147</v>
      </c>
      <c r="E10" s="205">
        <v>148</v>
      </c>
      <c r="F10" s="15" t="s">
        <v>8</v>
      </c>
      <c r="G10" s="35" t="s">
        <v>8</v>
      </c>
      <c r="H10" s="147"/>
    </row>
    <row r="11" spans="1:8" ht="19.5" customHeight="1" x14ac:dyDescent="0.35">
      <c r="A11" s="119"/>
      <c r="B11" s="143" t="s">
        <v>122</v>
      </c>
      <c r="C11" s="175" t="s">
        <v>5</v>
      </c>
      <c r="D11" s="205">
        <v>470</v>
      </c>
      <c r="E11" s="205">
        <v>470</v>
      </c>
      <c r="F11" s="15" t="s">
        <v>8</v>
      </c>
      <c r="G11" s="35" t="s">
        <v>8</v>
      </c>
      <c r="H11" s="147"/>
    </row>
    <row r="12" spans="1:8" ht="19.5" customHeight="1" x14ac:dyDescent="0.35">
      <c r="A12" s="119"/>
      <c r="B12" s="143" t="s">
        <v>123</v>
      </c>
      <c r="C12" s="175" t="s">
        <v>5</v>
      </c>
      <c r="D12" s="205">
        <v>353</v>
      </c>
      <c r="E12" s="205">
        <v>353</v>
      </c>
      <c r="F12" s="15" t="s">
        <v>8</v>
      </c>
      <c r="G12" s="35" t="s">
        <v>8</v>
      </c>
      <c r="H12" s="147"/>
    </row>
    <row r="13" spans="1:8" ht="19.5" customHeight="1" x14ac:dyDescent="0.35">
      <c r="A13" s="119"/>
      <c r="B13" s="143" t="s">
        <v>124</v>
      </c>
      <c r="C13" s="175" t="s">
        <v>5</v>
      </c>
      <c r="D13" s="205">
        <v>636</v>
      </c>
      <c r="E13" s="205">
        <v>760</v>
      </c>
      <c r="F13" s="15" t="s">
        <v>8</v>
      </c>
      <c r="G13" s="35" t="s">
        <v>8</v>
      </c>
      <c r="H13" s="147"/>
    </row>
    <row r="14" spans="1:8" ht="19.5" customHeight="1" x14ac:dyDescent="0.35">
      <c r="A14" s="119"/>
      <c r="B14" s="142" t="s">
        <v>65</v>
      </c>
      <c r="C14" s="143"/>
      <c r="D14" s="143"/>
      <c r="E14" s="198"/>
      <c r="F14" s="15"/>
      <c r="G14" s="35"/>
      <c r="H14" s="147"/>
    </row>
    <row r="15" spans="1:8" ht="19.5" customHeight="1" x14ac:dyDescent="0.35">
      <c r="A15" s="119"/>
      <c r="B15" s="142" t="s">
        <v>140</v>
      </c>
      <c r="C15" s="143" t="s">
        <v>5</v>
      </c>
      <c r="D15" s="143">
        <v>20</v>
      </c>
      <c r="E15" s="198"/>
      <c r="F15" s="15" t="s">
        <v>8</v>
      </c>
      <c r="G15" s="35" t="s">
        <v>8</v>
      </c>
      <c r="H15" s="147"/>
    </row>
    <row r="16" spans="1:8" ht="19.5" customHeight="1" x14ac:dyDescent="0.35">
      <c r="A16" s="119">
        <v>2</v>
      </c>
      <c r="B16" s="142" t="s">
        <v>66</v>
      </c>
      <c r="C16" s="143" t="s">
        <v>6</v>
      </c>
      <c r="D16" s="175">
        <v>7</v>
      </c>
      <c r="E16" s="198"/>
      <c r="F16" s="15" t="s">
        <v>8</v>
      </c>
      <c r="G16" s="35" t="s">
        <v>8</v>
      </c>
      <c r="H16" s="148"/>
    </row>
    <row r="17" spans="1:8" ht="19.5" customHeight="1" x14ac:dyDescent="0.35">
      <c r="A17" s="119">
        <v>3</v>
      </c>
      <c r="B17" s="142" t="s">
        <v>67</v>
      </c>
      <c r="C17" s="143" t="s">
        <v>68</v>
      </c>
      <c r="D17" s="199">
        <v>46</v>
      </c>
      <c r="E17" s="198"/>
      <c r="F17" s="15" t="s">
        <v>8</v>
      </c>
      <c r="G17" s="35" t="s">
        <v>8</v>
      </c>
      <c r="H17" s="148"/>
    </row>
    <row r="18" spans="1:8" ht="19.5" customHeight="1" x14ac:dyDescent="0.35">
      <c r="A18" s="119">
        <v>4</v>
      </c>
      <c r="B18" s="142" t="s">
        <v>69</v>
      </c>
      <c r="C18" s="143" t="s">
        <v>6</v>
      </c>
      <c r="D18" s="175">
        <v>7</v>
      </c>
      <c r="E18" s="198"/>
      <c r="F18" s="15" t="s">
        <v>8</v>
      </c>
      <c r="G18" s="35" t="s">
        <v>8</v>
      </c>
    </row>
    <row r="19" spans="1:8" ht="19.5" customHeight="1" x14ac:dyDescent="0.35">
      <c r="A19" s="119">
        <v>5</v>
      </c>
      <c r="B19" s="142" t="s">
        <v>70</v>
      </c>
      <c r="C19" s="143" t="s">
        <v>6</v>
      </c>
      <c r="D19" s="175">
        <v>1</v>
      </c>
      <c r="E19" s="198"/>
      <c r="F19" s="15" t="s">
        <v>8</v>
      </c>
      <c r="G19" s="35" t="s">
        <v>8</v>
      </c>
    </row>
    <row r="20" spans="1:8" ht="19.5" customHeight="1" x14ac:dyDescent="0.35">
      <c r="A20" s="119">
        <v>6</v>
      </c>
      <c r="B20" s="142" t="s">
        <v>76</v>
      </c>
      <c r="C20" s="143" t="s">
        <v>68</v>
      </c>
      <c r="D20" s="175">
        <v>69</v>
      </c>
      <c r="E20" s="198"/>
      <c r="F20" s="15" t="s">
        <v>8</v>
      </c>
      <c r="G20" s="35" t="s">
        <v>8</v>
      </c>
    </row>
    <row r="21" spans="1:8" ht="19.5" customHeight="1" x14ac:dyDescent="0.35">
      <c r="A21" s="119">
        <v>7</v>
      </c>
      <c r="B21" s="142" t="s">
        <v>74</v>
      </c>
      <c r="C21" s="143" t="s">
        <v>5</v>
      </c>
      <c r="D21" s="175">
        <v>936</v>
      </c>
      <c r="E21" s="200"/>
      <c r="F21" s="15" t="s">
        <v>8</v>
      </c>
      <c r="G21" s="35" t="s">
        <v>8</v>
      </c>
      <c r="H21" s="147"/>
    </row>
    <row r="22" spans="1:8" ht="19.5" customHeight="1" x14ac:dyDescent="0.35">
      <c r="A22" s="119">
        <v>8</v>
      </c>
      <c r="B22" s="142" t="s">
        <v>71</v>
      </c>
      <c r="C22" s="143" t="s">
        <v>5</v>
      </c>
      <c r="D22" s="199">
        <v>1963</v>
      </c>
      <c r="E22" s="200"/>
      <c r="F22" s="15" t="s">
        <v>8</v>
      </c>
      <c r="G22" s="35" t="s">
        <v>8</v>
      </c>
      <c r="H22" s="147"/>
    </row>
    <row r="23" spans="1:8" ht="19.5" customHeight="1" x14ac:dyDescent="0.35">
      <c r="A23" s="119">
        <v>9</v>
      </c>
      <c r="B23" s="142" t="s">
        <v>72</v>
      </c>
      <c r="C23" s="143" t="s">
        <v>5</v>
      </c>
      <c r="D23" s="199">
        <v>1963</v>
      </c>
      <c r="E23" s="198"/>
      <c r="F23" s="15" t="s">
        <v>8</v>
      </c>
      <c r="G23" s="35" t="s">
        <v>8</v>
      </c>
      <c r="H23" s="147"/>
    </row>
    <row r="24" spans="1:8" ht="19.5" customHeight="1" x14ac:dyDescent="0.35">
      <c r="A24" s="119">
        <v>10</v>
      </c>
      <c r="B24" s="142" t="s">
        <v>177</v>
      </c>
      <c r="C24" s="143" t="s">
        <v>5</v>
      </c>
      <c r="D24" s="199">
        <v>60</v>
      </c>
      <c r="E24" s="198"/>
      <c r="F24" s="15" t="s">
        <v>8</v>
      </c>
      <c r="G24" s="35" t="s">
        <v>8</v>
      </c>
      <c r="H24" s="147"/>
    </row>
    <row r="25" spans="1:8" ht="19.5" customHeight="1" thickBot="1" x14ac:dyDescent="0.4">
      <c r="A25" s="124"/>
      <c r="B25" s="176"/>
      <c r="C25" s="167"/>
      <c r="D25" s="167"/>
      <c r="E25" s="169"/>
      <c r="F25" s="26"/>
      <c r="G25" s="36"/>
      <c r="H25" s="148"/>
    </row>
    <row r="26" spans="1:8" ht="19.5" customHeight="1" x14ac:dyDescent="0.35">
      <c r="A26" s="129"/>
      <c r="B26" s="72"/>
      <c r="C26" s="73"/>
      <c r="D26" s="73"/>
      <c r="E26" s="69"/>
      <c r="F26" s="171" t="s">
        <v>7</v>
      </c>
      <c r="G26" s="15">
        <f>SUM(G9:G23)</f>
        <v>0</v>
      </c>
      <c r="H26" s="148"/>
    </row>
    <row r="27" spans="1:8" ht="15" customHeight="1" x14ac:dyDescent="0.35">
      <c r="A27" s="30" t="s">
        <v>23</v>
      </c>
      <c r="B27" s="72"/>
      <c r="C27" s="73"/>
      <c r="D27" s="73"/>
      <c r="E27" s="69"/>
      <c r="F27" s="171"/>
      <c r="G27" s="15"/>
    </row>
    <row r="28" spans="1:8" ht="12.75" customHeight="1" x14ac:dyDescent="0.2">
      <c r="A28" s="138"/>
      <c r="B28" s="72"/>
      <c r="C28" s="72"/>
      <c r="D28" s="72"/>
      <c r="E28" s="72"/>
      <c r="F28" s="72"/>
      <c r="G28" s="171"/>
    </row>
    <row r="29" spans="1:8" ht="12.75" customHeight="1" x14ac:dyDescent="0.2">
      <c r="A29" s="133" t="s">
        <v>25</v>
      </c>
      <c r="B29" s="270" t="s">
        <v>75</v>
      </c>
      <c r="C29" s="270"/>
      <c r="D29" s="270"/>
      <c r="E29" s="270"/>
      <c r="F29" s="270"/>
      <c r="G29" s="171"/>
    </row>
    <row r="30" spans="1:8" ht="12.75" customHeight="1" x14ac:dyDescent="0.2">
      <c r="A30" s="138"/>
      <c r="B30" s="72"/>
      <c r="C30" s="72"/>
      <c r="D30" s="72"/>
      <c r="E30" s="72"/>
      <c r="F30" s="72"/>
      <c r="G30" s="171"/>
    </row>
    <row r="31" spans="1:8" ht="42" customHeight="1" x14ac:dyDescent="0.2">
      <c r="A31" s="133" t="s">
        <v>26</v>
      </c>
      <c r="B31" s="271" t="s">
        <v>73</v>
      </c>
      <c r="C31" s="272"/>
      <c r="D31" s="272"/>
      <c r="E31" s="272"/>
      <c r="F31" s="272"/>
      <c r="G31" s="272"/>
    </row>
    <row r="32" spans="1:8" ht="12.75" customHeight="1" x14ac:dyDescent="0.2">
      <c r="A32" s="177"/>
      <c r="B32" s="177"/>
      <c r="C32" s="165"/>
      <c r="D32" s="165"/>
      <c r="E32" s="178"/>
      <c r="F32" s="179"/>
      <c r="G32" s="34"/>
    </row>
    <row r="33" spans="1:7" ht="57" customHeight="1" x14ac:dyDescent="0.2">
      <c r="A33" s="133" t="s">
        <v>27</v>
      </c>
      <c r="B33" s="257" t="s">
        <v>14</v>
      </c>
      <c r="C33" s="257"/>
      <c r="D33" s="257"/>
      <c r="E33" s="257"/>
      <c r="F33" s="257"/>
      <c r="G33" s="257"/>
    </row>
    <row r="34" spans="1:7" ht="12.75" customHeight="1" x14ac:dyDescent="0.2">
      <c r="A34" s="153"/>
      <c r="C34" s="180"/>
      <c r="D34" s="180"/>
    </row>
    <row r="35" spans="1:7" ht="75.95" customHeight="1" x14ac:dyDescent="0.2">
      <c r="A35" s="133" t="s">
        <v>28</v>
      </c>
      <c r="B35" s="257" t="s">
        <v>15</v>
      </c>
      <c r="C35" s="257"/>
      <c r="D35" s="257"/>
      <c r="E35" s="257"/>
      <c r="F35" s="257"/>
      <c r="G35" s="257"/>
    </row>
    <row r="36" spans="1:7" ht="12.75" customHeight="1" x14ac:dyDescent="0.2">
      <c r="A36" s="133"/>
      <c r="B36" s="134"/>
      <c r="C36" s="134"/>
      <c r="D36" s="134"/>
      <c r="E36" s="134"/>
      <c r="F36" s="134"/>
      <c r="G36" s="134"/>
    </row>
    <row r="37" spans="1:7" x14ac:dyDescent="0.2">
      <c r="F37" s="33" t="s">
        <v>3</v>
      </c>
      <c r="G37" s="1"/>
    </row>
    <row r="38" spans="1:7" x14ac:dyDescent="0.2">
      <c r="F38" s="33" t="s">
        <v>4</v>
      </c>
      <c r="G38" s="2"/>
    </row>
  </sheetData>
  <mergeCells count="8">
    <mergeCell ref="B1:G1"/>
    <mergeCell ref="B35:G35"/>
    <mergeCell ref="B3:G3"/>
    <mergeCell ref="B4:G4"/>
    <mergeCell ref="B5:G5"/>
    <mergeCell ref="B29:F29"/>
    <mergeCell ref="B31:G31"/>
    <mergeCell ref="B33:G33"/>
  </mergeCells>
  <printOptions horizontalCentered="1"/>
  <pageMargins left="0.5" right="0.5" top="0.52" bottom="0.25" header="0.5" footer="0.35"/>
  <pageSetup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M39"/>
  <sheetViews>
    <sheetView view="pageBreakPreview" topLeftCell="A19" zoomScale="115" zoomScaleNormal="100" zoomScaleSheetLayoutView="115" workbookViewId="0">
      <selection activeCell="B19" sqref="B19"/>
    </sheetView>
  </sheetViews>
  <sheetFormatPr defaultColWidth="9.140625" defaultRowHeight="12.75" x14ac:dyDescent="0.2"/>
  <cols>
    <col min="1" max="1" width="5.7109375" customWidth="1"/>
    <col min="2" max="2" width="43.5703125" bestFit="1" customWidth="1"/>
    <col min="3" max="4" width="15.7109375" customWidth="1"/>
    <col min="5" max="5" width="15.7109375" hidden="1" customWidth="1"/>
    <col min="6" max="6" width="15.7109375" style="3" customWidth="1"/>
    <col min="7" max="7" width="15.7109375" customWidth="1"/>
  </cols>
  <sheetData>
    <row r="1" spans="1:11" ht="18" x14ac:dyDescent="0.2">
      <c r="B1" s="256" t="str">
        <f>Summary!C6</f>
        <v>VIDA SAN ANTONIO PHASE 3 WEST-EAST MPCD</v>
      </c>
      <c r="C1" s="256"/>
      <c r="D1" s="256"/>
      <c r="E1" s="256"/>
      <c r="F1" s="256"/>
      <c r="G1" s="256"/>
    </row>
    <row r="2" spans="1:11" x14ac:dyDescent="0.2">
      <c r="B2" s="75"/>
      <c r="C2" s="76"/>
      <c r="D2" s="76"/>
      <c r="E2" s="76"/>
      <c r="F2" s="74" t="s">
        <v>9</v>
      </c>
      <c r="G2" s="76" t="str">
        <f>Summary!E2</f>
        <v>391-10-21</v>
      </c>
    </row>
    <row r="3" spans="1:11" ht="20.100000000000001" customHeight="1" x14ac:dyDescent="0.2">
      <c r="B3" s="256" t="s">
        <v>22</v>
      </c>
      <c r="C3" s="256"/>
      <c r="D3" s="256"/>
      <c r="E3" s="256"/>
      <c r="F3" s="256"/>
      <c r="G3" s="256"/>
    </row>
    <row r="4" spans="1:11" ht="20.100000000000001" customHeight="1" x14ac:dyDescent="0.2">
      <c r="B4" s="256"/>
      <c r="C4" s="256"/>
      <c r="D4" s="256"/>
      <c r="E4" s="256"/>
      <c r="F4" s="256"/>
      <c r="G4" s="256"/>
    </row>
    <row r="5" spans="1:11" ht="20.100000000000001" customHeight="1" x14ac:dyDescent="0.2">
      <c r="B5" s="256" t="s">
        <v>54</v>
      </c>
      <c r="C5" s="256"/>
      <c r="D5" s="256"/>
      <c r="E5" s="256"/>
      <c r="F5" s="256"/>
      <c r="G5" s="256"/>
      <c r="J5" s="140"/>
      <c r="K5" s="140"/>
    </row>
    <row r="6" spans="1:11" ht="12.75" customHeight="1" thickBot="1" x14ac:dyDescent="0.25">
      <c r="A6" s="57"/>
      <c r="B6" s="57"/>
      <c r="C6" s="57"/>
      <c r="D6" s="57"/>
      <c r="E6" s="57"/>
      <c r="F6" s="57"/>
      <c r="G6" s="4"/>
      <c r="J6" s="3"/>
    </row>
    <row r="7" spans="1:11" ht="26.25" customHeight="1" thickBot="1" x14ac:dyDescent="0.25">
      <c r="A7" s="113" t="s">
        <v>10</v>
      </c>
      <c r="B7" s="114" t="s">
        <v>11</v>
      </c>
      <c r="C7" s="12" t="s">
        <v>2</v>
      </c>
      <c r="D7" s="13" t="s">
        <v>29</v>
      </c>
      <c r="E7" s="13" t="s">
        <v>19</v>
      </c>
      <c r="F7" s="12" t="s">
        <v>12</v>
      </c>
      <c r="G7" s="115" t="s">
        <v>13</v>
      </c>
      <c r="J7" s="3"/>
    </row>
    <row r="8" spans="1:11" ht="19.5" customHeight="1" x14ac:dyDescent="0.35">
      <c r="A8" s="119">
        <v>1</v>
      </c>
      <c r="B8" s="142" t="s">
        <v>108</v>
      </c>
      <c r="C8" s="143" t="s">
        <v>5</v>
      </c>
      <c r="D8" s="144">
        <v>2394</v>
      </c>
      <c r="E8" s="145"/>
      <c r="F8" s="15" t="s">
        <v>8</v>
      </c>
      <c r="G8" s="35" t="s">
        <v>8</v>
      </c>
      <c r="J8" s="3"/>
    </row>
    <row r="9" spans="1:11" ht="19.5" customHeight="1" x14ac:dyDescent="0.35">
      <c r="A9" s="119">
        <v>2</v>
      </c>
      <c r="B9" s="142" t="s">
        <v>109</v>
      </c>
      <c r="C9" s="143" t="s">
        <v>5</v>
      </c>
      <c r="D9" s="144">
        <f>D8</f>
        <v>2394</v>
      </c>
      <c r="E9" s="145"/>
      <c r="F9" s="15" t="s">
        <v>8</v>
      </c>
      <c r="G9" s="35" t="s">
        <v>8</v>
      </c>
      <c r="I9" s="185"/>
      <c r="J9" s="3"/>
    </row>
    <row r="10" spans="1:11" ht="19.5" customHeight="1" x14ac:dyDescent="0.35">
      <c r="A10" s="119">
        <v>3</v>
      </c>
      <c r="B10" s="142" t="s">
        <v>118</v>
      </c>
      <c r="C10" s="143" t="s">
        <v>5</v>
      </c>
      <c r="D10" s="144">
        <f>D8</f>
        <v>2394</v>
      </c>
      <c r="E10" s="145"/>
      <c r="F10" s="15" t="s">
        <v>8</v>
      </c>
      <c r="G10" s="35" t="s">
        <v>8</v>
      </c>
      <c r="I10" s="185"/>
      <c r="J10" s="3"/>
    </row>
    <row r="11" spans="1:11" ht="19.5" customHeight="1" x14ac:dyDescent="0.35">
      <c r="A11" s="119">
        <v>4</v>
      </c>
      <c r="B11" s="142" t="s">
        <v>178</v>
      </c>
      <c r="C11" s="143" t="s">
        <v>5</v>
      </c>
      <c r="D11" s="144">
        <f>D8</f>
        <v>2394</v>
      </c>
      <c r="E11" s="130"/>
      <c r="F11" s="15" t="s">
        <v>8</v>
      </c>
      <c r="G11" s="35" t="s">
        <v>8</v>
      </c>
      <c r="J11" s="3"/>
    </row>
    <row r="12" spans="1:11" ht="19.5" customHeight="1" x14ac:dyDescent="0.35">
      <c r="A12" s="119">
        <v>5</v>
      </c>
      <c r="B12" s="142" t="s">
        <v>110</v>
      </c>
      <c r="C12" s="143" t="s">
        <v>56</v>
      </c>
      <c r="D12" s="146">
        <v>0.85</v>
      </c>
      <c r="E12" s="130"/>
      <c r="F12" s="15" t="s">
        <v>8</v>
      </c>
      <c r="G12" s="35" t="s">
        <v>8</v>
      </c>
      <c r="I12" s="112"/>
      <c r="J12" s="141"/>
    </row>
    <row r="13" spans="1:11" ht="19.5" customHeight="1" x14ac:dyDescent="0.35">
      <c r="A13" s="119">
        <v>6</v>
      </c>
      <c r="B13" s="142" t="s">
        <v>111</v>
      </c>
      <c r="C13" s="143" t="s">
        <v>55</v>
      </c>
      <c r="D13" s="144">
        <v>7</v>
      </c>
      <c r="E13" s="145"/>
      <c r="F13" s="15" t="s">
        <v>8</v>
      </c>
      <c r="G13" s="35" t="s">
        <v>8</v>
      </c>
      <c r="I13" s="112"/>
      <c r="J13" s="141"/>
    </row>
    <row r="14" spans="1:11" ht="19.5" customHeight="1" x14ac:dyDescent="0.35">
      <c r="A14" s="119">
        <v>7</v>
      </c>
      <c r="B14" s="142" t="s">
        <v>179</v>
      </c>
      <c r="C14" s="143" t="s">
        <v>55</v>
      </c>
      <c r="D14" s="144">
        <v>2</v>
      </c>
      <c r="E14" s="145"/>
      <c r="F14" s="15" t="s">
        <v>8</v>
      </c>
      <c r="G14" s="35" t="s">
        <v>8</v>
      </c>
      <c r="I14" s="112"/>
      <c r="J14" s="141"/>
    </row>
    <row r="15" spans="1:11" ht="19.5" customHeight="1" x14ac:dyDescent="0.35">
      <c r="A15" s="119">
        <v>8</v>
      </c>
      <c r="B15" s="142" t="s">
        <v>180</v>
      </c>
      <c r="C15" s="143" t="s">
        <v>55</v>
      </c>
      <c r="D15" s="144">
        <v>24</v>
      </c>
      <c r="E15" s="145"/>
      <c r="F15" s="15" t="s">
        <v>8</v>
      </c>
      <c r="G15" s="35" t="s">
        <v>8</v>
      </c>
      <c r="J15" s="141"/>
      <c r="K15" s="147"/>
    </row>
    <row r="16" spans="1:11" ht="19.5" customHeight="1" x14ac:dyDescent="0.35">
      <c r="A16" s="119">
        <v>9</v>
      </c>
      <c r="B16" s="142" t="s">
        <v>181</v>
      </c>
      <c r="C16" s="143" t="s">
        <v>55</v>
      </c>
      <c r="D16" s="144">
        <v>1</v>
      </c>
      <c r="E16" s="145"/>
      <c r="F16" s="15" t="s">
        <v>8</v>
      </c>
      <c r="G16" s="35" t="s">
        <v>8</v>
      </c>
      <c r="J16" s="141"/>
      <c r="K16" s="147"/>
    </row>
    <row r="17" spans="1:13" ht="19.5" customHeight="1" x14ac:dyDescent="0.35">
      <c r="A17" s="119">
        <v>10</v>
      </c>
      <c r="B17" s="142" t="s">
        <v>112</v>
      </c>
      <c r="C17" s="143" t="s">
        <v>55</v>
      </c>
      <c r="D17" s="144">
        <v>5</v>
      </c>
      <c r="E17" s="145"/>
      <c r="F17" s="15" t="s">
        <v>8</v>
      </c>
      <c r="G17" s="35" t="s">
        <v>8</v>
      </c>
      <c r="J17" s="112"/>
      <c r="K17" s="147"/>
    </row>
    <row r="18" spans="1:13" ht="19.5" customHeight="1" x14ac:dyDescent="0.35">
      <c r="A18" s="119">
        <v>11</v>
      </c>
      <c r="B18" s="142" t="s">
        <v>139</v>
      </c>
      <c r="C18" s="143" t="s">
        <v>55</v>
      </c>
      <c r="D18" s="144">
        <v>1</v>
      </c>
      <c r="E18" s="145"/>
      <c r="F18" s="15" t="s">
        <v>8</v>
      </c>
      <c r="G18" s="35" t="s">
        <v>8</v>
      </c>
      <c r="J18" s="112"/>
      <c r="K18" s="147"/>
    </row>
    <row r="19" spans="1:13" ht="19.5" customHeight="1" x14ac:dyDescent="0.35">
      <c r="A19" s="119">
        <v>12</v>
      </c>
      <c r="B19" s="142" t="s">
        <v>113</v>
      </c>
      <c r="C19" s="143" t="s">
        <v>55</v>
      </c>
      <c r="D19" s="144">
        <v>2</v>
      </c>
      <c r="E19" s="145"/>
      <c r="F19" s="15" t="s">
        <v>8</v>
      </c>
      <c r="G19" s="35" t="s">
        <v>8</v>
      </c>
      <c r="J19" s="112"/>
      <c r="K19" s="112"/>
    </row>
    <row r="20" spans="1:13" ht="19.5" customHeight="1" x14ac:dyDescent="0.35">
      <c r="A20" s="119">
        <v>13</v>
      </c>
      <c r="B20" s="142" t="s">
        <v>114</v>
      </c>
      <c r="C20" s="143" t="s">
        <v>55</v>
      </c>
      <c r="D20" s="144">
        <v>3</v>
      </c>
      <c r="E20" s="145"/>
      <c r="F20" s="15" t="s">
        <v>8</v>
      </c>
      <c r="G20" s="35" t="s">
        <v>8</v>
      </c>
      <c r="J20" s="112"/>
      <c r="K20" s="112"/>
      <c r="M20" s="148"/>
    </row>
    <row r="21" spans="1:13" ht="19.5" customHeight="1" x14ac:dyDescent="0.35">
      <c r="A21" s="119">
        <v>14</v>
      </c>
      <c r="B21" s="142" t="s">
        <v>115</v>
      </c>
      <c r="C21" s="143" t="s">
        <v>55</v>
      </c>
      <c r="D21" s="144">
        <v>1</v>
      </c>
      <c r="E21" s="145"/>
      <c r="F21" s="15" t="s">
        <v>8</v>
      </c>
      <c r="G21" s="35" t="s">
        <v>8</v>
      </c>
      <c r="J21" s="112"/>
      <c r="K21" s="112"/>
      <c r="M21" s="148"/>
    </row>
    <row r="22" spans="1:13" ht="19.5" customHeight="1" x14ac:dyDescent="0.35">
      <c r="A22" s="119">
        <v>15</v>
      </c>
      <c r="B22" s="142" t="s">
        <v>116</v>
      </c>
      <c r="C22" s="143" t="s">
        <v>55</v>
      </c>
      <c r="D22" s="144">
        <v>122</v>
      </c>
      <c r="E22" s="145"/>
      <c r="F22" s="15" t="s">
        <v>8</v>
      </c>
      <c r="G22" s="35" t="s">
        <v>8</v>
      </c>
      <c r="J22" s="112"/>
      <c r="K22" s="147"/>
    </row>
    <row r="23" spans="1:13" ht="19.5" customHeight="1" x14ac:dyDescent="0.35">
      <c r="A23" s="119">
        <v>16</v>
      </c>
      <c r="B23" s="142" t="s">
        <v>117</v>
      </c>
      <c r="C23" s="143" t="s">
        <v>55</v>
      </c>
      <c r="D23" s="144">
        <v>2</v>
      </c>
      <c r="F23" s="15" t="s">
        <v>8</v>
      </c>
      <c r="G23" s="35" t="s">
        <v>8</v>
      </c>
      <c r="J23" s="112"/>
      <c r="K23" s="147"/>
    </row>
    <row r="24" spans="1:13" ht="19.5" customHeight="1" x14ac:dyDescent="0.35">
      <c r="A24" s="119">
        <v>17</v>
      </c>
      <c r="B24" s="142" t="s">
        <v>119</v>
      </c>
      <c r="C24" s="143" t="s">
        <v>55</v>
      </c>
      <c r="D24" s="144">
        <v>1</v>
      </c>
      <c r="F24" s="15" t="s">
        <v>8</v>
      </c>
      <c r="G24" s="35" t="s">
        <v>8</v>
      </c>
      <c r="J24" s="112"/>
      <c r="K24" s="147"/>
    </row>
    <row r="25" spans="1:13" ht="19.5" customHeight="1" x14ac:dyDescent="0.35">
      <c r="A25" s="119">
        <v>18</v>
      </c>
      <c r="B25" s="142" t="s">
        <v>161</v>
      </c>
      <c r="C25" s="143" t="s">
        <v>55</v>
      </c>
      <c r="D25" s="149">
        <v>49</v>
      </c>
      <c r="E25" s="145"/>
      <c r="F25" s="15" t="s">
        <v>8</v>
      </c>
      <c r="G25" s="35" t="s">
        <v>8</v>
      </c>
      <c r="J25" s="3"/>
    </row>
    <row r="26" spans="1:13" ht="19.5" customHeight="1" thickBot="1" x14ac:dyDescent="0.4">
      <c r="A26" s="150"/>
      <c r="B26" s="70"/>
      <c r="C26" s="71"/>
      <c r="D26" s="71"/>
      <c r="E26" s="151"/>
      <c r="F26" s="152"/>
      <c r="G26" s="36"/>
    </row>
    <row r="27" spans="1:13" ht="19.5" customHeight="1" x14ac:dyDescent="0.35">
      <c r="A27" s="33"/>
      <c r="B27" s="142"/>
      <c r="C27" s="143"/>
      <c r="D27" s="143"/>
      <c r="F27" s="34" t="s">
        <v>7</v>
      </c>
      <c r="G27" s="15">
        <f>SUM(G8:G25)</f>
        <v>0</v>
      </c>
    </row>
    <row r="28" spans="1:13" ht="15" customHeight="1" x14ac:dyDescent="0.2">
      <c r="A28" s="30" t="s">
        <v>23</v>
      </c>
      <c r="B28" s="153"/>
    </row>
    <row r="29" spans="1:13" ht="12.75" customHeight="1" x14ac:dyDescent="0.2">
      <c r="A29" s="33"/>
      <c r="B29" s="153"/>
      <c r="F29" s="154"/>
    </row>
    <row r="30" spans="1:13" ht="12.75" customHeight="1" x14ac:dyDescent="0.2">
      <c r="A30" s="133" t="s">
        <v>25</v>
      </c>
      <c r="B30" s="272" t="s">
        <v>57</v>
      </c>
      <c r="C30" s="272"/>
      <c r="D30" s="272"/>
      <c r="E30" s="272"/>
      <c r="F30" s="272"/>
      <c r="G30" s="272"/>
    </row>
    <row r="31" spans="1:13" ht="12.75" customHeight="1" x14ac:dyDescent="0.2">
      <c r="A31" s="133"/>
      <c r="B31" s="155"/>
      <c r="C31" s="155"/>
      <c r="D31" s="155"/>
      <c r="E31" s="155"/>
      <c r="F31" s="155"/>
      <c r="G31" s="155"/>
    </row>
    <row r="32" spans="1:13" ht="12.75" customHeight="1" x14ac:dyDescent="0.2">
      <c r="A32" s="133" t="s">
        <v>26</v>
      </c>
      <c r="B32" s="272" t="s">
        <v>42</v>
      </c>
      <c r="C32" s="272"/>
      <c r="D32" s="272"/>
      <c r="E32" s="272"/>
      <c r="F32" s="272"/>
      <c r="G32" s="272"/>
    </row>
    <row r="33" spans="1:7" ht="12.75" customHeight="1" x14ac:dyDescent="0.2">
      <c r="A33" s="133"/>
      <c r="B33" s="136"/>
      <c r="C33" s="72"/>
      <c r="D33" s="72"/>
      <c r="E33" s="73"/>
      <c r="F33" s="11"/>
      <c r="G33" s="132"/>
    </row>
    <row r="34" spans="1:7" ht="50.1" customHeight="1" x14ac:dyDescent="0.2">
      <c r="A34" s="133" t="s">
        <v>27</v>
      </c>
      <c r="B34" s="273" t="s">
        <v>14</v>
      </c>
      <c r="C34" s="273"/>
      <c r="D34" s="273"/>
      <c r="E34" s="273"/>
      <c r="F34" s="273"/>
      <c r="G34" s="273"/>
    </row>
    <row r="35" spans="1:7" ht="12.75" customHeight="1" x14ac:dyDescent="0.2">
      <c r="A35" s="133"/>
      <c r="B35" s="261"/>
      <c r="C35" s="261"/>
      <c r="D35" s="261"/>
      <c r="E35" s="261"/>
      <c r="F35" s="261"/>
    </row>
    <row r="36" spans="1:7" ht="78" customHeight="1" x14ac:dyDescent="0.2">
      <c r="A36" s="133" t="s">
        <v>28</v>
      </c>
      <c r="B36" s="273" t="s">
        <v>15</v>
      </c>
      <c r="C36" s="273"/>
      <c r="D36" s="273"/>
      <c r="E36" s="273"/>
      <c r="F36" s="273"/>
      <c r="G36" s="273"/>
    </row>
    <row r="37" spans="1:7" ht="12.75" customHeight="1" x14ac:dyDescent="0.2">
      <c r="A37" s="133"/>
      <c r="B37" s="136"/>
      <c r="C37" s="72"/>
      <c r="D37" s="72"/>
      <c r="E37" s="73"/>
      <c r="F37" s="11"/>
      <c r="G37" s="132"/>
    </row>
    <row r="38" spans="1:7" x14ac:dyDescent="0.2">
      <c r="F38" s="33" t="s">
        <v>3</v>
      </c>
      <c r="G38" s="1"/>
    </row>
    <row r="39" spans="1:7" x14ac:dyDescent="0.2">
      <c r="F39" s="33" t="s">
        <v>4</v>
      </c>
      <c r="G39" s="2"/>
    </row>
  </sheetData>
  <mergeCells count="9">
    <mergeCell ref="B1:G1"/>
    <mergeCell ref="B35:F35"/>
    <mergeCell ref="B36:G36"/>
    <mergeCell ref="B3:G3"/>
    <mergeCell ref="B4:G4"/>
    <mergeCell ref="B5:G5"/>
    <mergeCell ref="B30:G30"/>
    <mergeCell ref="B32:G32"/>
    <mergeCell ref="B34:G34"/>
  </mergeCells>
  <printOptions horizontalCentered="1"/>
  <pageMargins left="0.5" right="0.5" top="0.52" bottom="0.25" header="0.5" footer="0.35"/>
  <pageSetup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J89"/>
  <sheetViews>
    <sheetView tabSelected="1" view="pageBreakPreview" topLeftCell="A59" zoomScale="130" zoomScaleNormal="100" zoomScaleSheetLayoutView="130" workbookViewId="0">
      <selection activeCell="B19" sqref="B19"/>
    </sheetView>
  </sheetViews>
  <sheetFormatPr defaultColWidth="9.140625" defaultRowHeight="12.75" x14ac:dyDescent="0.2"/>
  <cols>
    <col min="1" max="1" width="8.28515625" customWidth="1"/>
    <col min="2" max="2" width="39.7109375" customWidth="1"/>
    <col min="3" max="3" width="15.7109375" customWidth="1"/>
    <col min="4" max="4" width="15.7109375" style="156" customWidth="1"/>
    <col min="5" max="5" width="15.7109375" hidden="1" customWidth="1"/>
    <col min="6" max="6" width="15.7109375" style="3" customWidth="1"/>
    <col min="7" max="7" width="15.7109375" customWidth="1"/>
  </cols>
  <sheetData>
    <row r="1" spans="1:10" ht="18" x14ac:dyDescent="0.2">
      <c r="A1" s="111"/>
      <c r="B1" s="256" t="str">
        <f>Summary!C6</f>
        <v>VIDA SAN ANTONIO PHASE 3 WEST-EAST MPCD</v>
      </c>
      <c r="C1" s="256"/>
      <c r="D1" s="256"/>
      <c r="E1" s="256"/>
      <c r="F1" s="256"/>
      <c r="G1" s="256"/>
    </row>
    <row r="2" spans="1:10" x14ac:dyDescent="0.2">
      <c r="A2" s="111"/>
      <c r="B2" s="75"/>
      <c r="C2" s="76"/>
      <c r="D2" s="76"/>
      <c r="E2" s="76"/>
      <c r="F2" s="74" t="s">
        <v>9</v>
      </c>
      <c r="G2" s="76" t="str">
        <f>Summary!E2</f>
        <v>391-10-21</v>
      </c>
    </row>
    <row r="3" spans="1:10" ht="20.100000000000001" customHeight="1" x14ac:dyDescent="0.2">
      <c r="B3" s="256" t="s">
        <v>22</v>
      </c>
      <c r="C3" s="256"/>
      <c r="D3" s="256"/>
      <c r="E3" s="256"/>
      <c r="F3" s="256"/>
      <c r="G3" s="256"/>
      <c r="I3">
        <f>SUMIF(B:B,"*EXCAVATION*",D:D)</f>
        <v>168</v>
      </c>
      <c r="J3" t="s">
        <v>190</v>
      </c>
    </row>
    <row r="4" spans="1:10" ht="20.100000000000001" customHeight="1" x14ac:dyDescent="0.25">
      <c r="B4" s="274"/>
      <c r="C4" s="274"/>
      <c r="D4" s="274"/>
      <c r="E4" s="274"/>
      <c r="F4" s="274"/>
      <c r="G4" s="274"/>
      <c r="I4">
        <f>SUMIF(B:B,"*EMBANKMENT*",D:D)</f>
        <v>88</v>
      </c>
      <c r="J4" t="s">
        <v>191</v>
      </c>
    </row>
    <row r="5" spans="1:10" ht="20.100000000000001" customHeight="1" x14ac:dyDescent="0.25">
      <c r="B5" s="274" t="s">
        <v>58</v>
      </c>
      <c r="C5" s="274"/>
      <c r="D5" s="274"/>
      <c r="E5" s="274"/>
      <c r="F5" s="274"/>
      <c r="G5" s="274"/>
      <c r="I5">
        <f>I3-I4</f>
        <v>80</v>
      </c>
      <c r="J5" t="s">
        <v>194</v>
      </c>
    </row>
    <row r="6" spans="1:10" ht="12.75" customHeight="1" thickBot="1" x14ac:dyDescent="0.3">
      <c r="B6" s="110"/>
      <c r="C6" s="110"/>
      <c r="D6" s="110"/>
      <c r="E6" s="110"/>
      <c r="F6" s="110"/>
      <c r="G6" s="110"/>
    </row>
    <row r="7" spans="1:10" ht="26.25" customHeight="1" thickBot="1" x14ac:dyDescent="0.25">
      <c r="A7" s="113" t="s">
        <v>10</v>
      </c>
      <c r="B7" s="114" t="s">
        <v>11</v>
      </c>
      <c r="C7" s="12" t="s">
        <v>2</v>
      </c>
      <c r="D7" s="157" t="s">
        <v>29</v>
      </c>
      <c r="E7" s="13" t="s">
        <v>19</v>
      </c>
      <c r="F7" s="12" t="s">
        <v>12</v>
      </c>
      <c r="G7" s="115" t="s">
        <v>13</v>
      </c>
    </row>
    <row r="8" spans="1:10" ht="19.5" customHeight="1" x14ac:dyDescent="0.35">
      <c r="A8" s="116"/>
      <c r="B8" s="117"/>
      <c r="C8" s="23"/>
      <c r="D8" s="158"/>
      <c r="E8" s="24"/>
      <c r="F8" s="159"/>
      <c r="G8" s="160"/>
    </row>
    <row r="9" spans="1:10" ht="19.5" customHeight="1" x14ac:dyDescent="0.35">
      <c r="A9" s="161" t="s">
        <v>77</v>
      </c>
      <c r="B9" s="162"/>
      <c r="C9" s="162"/>
      <c r="D9" s="163"/>
      <c r="E9" s="164"/>
      <c r="F9" s="159"/>
      <c r="G9" s="35"/>
    </row>
    <row r="10" spans="1:10" ht="19.5" customHeight="1" x14ac:dyDescent="0.35">
      <c r="A10" s="119">
        <v>1</v>
      </c>
      <c r="B10" s="142" t="s">
        <v>141</v>
      </c>
      <c r="C10" s="143" t="s">
        <v>5</v>
      </c>
      <c r="D10" s="207">
        <v>150</v>
      </c>
      <c r="E10" s="164"/>
      <c r="F10" s="15" t="s">
        <v>8</v>
      </c>
      <c r="G10" s="35" t="s">
        <v>8</v>
      </c>
    </row>
    <row r="11" spans="1:10" ht="19.5" customHeight="1" x14ac:dyDescent="0.35">
      <c r="A11" s="119">
        <v>2</v>
      </c>
      <c r="B11" s="142" t="s">
        <v>125</v>
      </c>
      <c r="C11" s="143" t="s">
        <v>1</v>
      </c>
      <c r="D11" s="207">
        <v>11.2</v>
      </c>
      <c r="E11" s="164"/>
      <c r="F11" s="15" t="s">
        <v>8</v>
      </c>
      <c r="G11" s="35" t="s">
        <v>8</v>
      </c>
    </row>
    <row r="12" spans="1:10" ht="19.5" customHeight="1" x14ac:dyDescent="0.35">
      <c r="A12" s="119">
        <v>3</v>
      </c>
      <c r="B12" s="142" t="s">
        <v>142</v>
      </c>
      <c r="C12" s="143" t="s">
        <v>0</v>
      </c>
      <c r="D12" s="206">
        <v>158.6</v>
      </c>
      <c r="E12" s="143"/>
      <c r="F12" s="15" t="s">
        <v>8</v>
      </c>
      <c r="G12" s="35" t="s">
        <v>8</v>
      </c>
    </row>
    <row r="13" spans="1:10" ht="19.5" customHeight="1" x14ac:dyDescent="0.35">
      <c r="A13" s="119">
        <v>4</v>
      </c>
      <c r="B13" s="142" t="s">
        <v>143</v>
      </c>
      <c r="C13" s="143" t="s">
        <v>45</v>
      </c>
      <c r="D13" s="146">
        <v>0.09</v>
      </c>
      <c r="E13" s="143">
        <v>79.3</v>
      </c>
      <c r="F13" s="15" t="s">
        <v>8</v>
      </c>
      <c r="G13" s="35" t="s">
        <v>8</v>
      </c>
    </row>
    <row r="14" spans="1:10" ht="19.5" customHeight="1" x14ac:dyDescent="0.35">
      <c r="A14" s="119">
        <v>5</v>
      </c>
      <c r="B14" s="142" t="s">
        <v>144</v>
      </c>
      <c r="C14" s="143" t="s">
        <v>0</v>
      </c>
      <c r="D14" s="206">
        <v>259.20000000000005</v>
      </c>
      <c r="E14" s="143"/>
      <c r="F14" s="15" t="s">
        <v>8</v>
      </c>
      <c r="G14" s="35" t="s">
        <v>8</v>
      </c>
    </row>
    <row r="15" spans="1:10" ht="19.5" customHeight="1" x14ac:dyDescent="0.35">
      <c r="A15" s="119">
        <v>6</v>
      </c>
      <c r="B15" s="142" t="s">
        <v>126</v>
      </c>
      <c r="C15" s="143" t="s">
        <v>5</v>
      </c>
      <c r="D15" s="206">
        <v>102</v>
      </c>
      <c r="E15" s="143"/>
      <c r="F15" s="15" t="s">
        <v>8</v>
      </c>
      <c r="G15" s="35" t="s">
        <v>8</v>
      </c>
    </row>
    <row r="16" spans="1:10" ht="19.5" customHeight="1" x14ac:dyDescent="0.35">
      <c r="A16" s="119">
        <v>7</v>
      </c>
      <c r="B16" s="142" t="s">
        <v>145</v>
      </c>
      <c r="C16" s="143" t="s">
        <v>1</v>
      </c>
      <c r="D16" s="144">
        <v>68</v>
      </c>
      <c r="E16" s="143">
        <v>60.7</v>
      </c>
      <c r="F16" s="15" t="s">
        <v>8</v>
      </c>
      <c r="G16" s="35" t="s">
        <v>8</v>
      </c>
    </row>
    <row r="17" spans="1:7" ht="19.5" customHeight="1" x14ac:dyDescent="0.35">
      <c r="A17" s="119">
        <v>8</v>
      </c>
      <c r="B17" s="142" t="s">
        <v>127</v>
      </c>
      <c r="C17" s="143" t="s">
        <v>0</v>
      </c>
      <c r="D17" s="144">
        <v>22.400000000000002</v>
      </c>
      <c r="E17" s="143">
        <v>60.7</v>
      </c>
      <c r="F17" s="15" t="s">
        <v>8</v>
      </c>
      <c r="G17" s="35" t="s">
        <v>8</v>
      </c>
    </row>
    <row r="18" spans="1:7" ht="19.5" customHeight="1" x14ac:dyDescent="0.35">
      <c r="A18" s="119">
        <v>9</v>
      </c>
      <c r="B18" s="142" t="s">
        <v>146</v>
      </c>
      <c r="C18" s="121" t="s">
        <v>0</v>
      </c>
      <c r="D18" s="123">
        <v>48.555555555555557</v>
      </c>
      <c r="E18" s="123"/>
      <c r="F18" s="15" t="s">
        <v>8</v>
      </c>
      <c r="G18" s="35" t="s">
        <v>8</v>
      </c>
    </row>
    <row r="19" spans="1:7" ht="19.5" customHeight="1" x14ac:dyDescent="0.35">
      <c r="A19" s="119"/>
      <c r="B19" s="165"/>
      <c r="C19" s="121"/>
      <c r="D19" s="123"/>
      <c r="E19" s="123"/>
      <c r="F19" s="34" t="s">
        <v>59</v>
      </c>
      <c r="G19" s="35" t="s">
        <v>8</v>
      </c>
    </row>
    <row r="20" spans="1:7" ht="15" x14ac:dyDescent="0.35">
      <c r="A20" s="161" t="s">
        <v>78</v>
      </c>
      <c r="B20" s="162"/>
      <c r="C20" s="162"/>
      <c r="D20" s="163"/>
      <c r="E20" s="164"/>
      <c r="F20" s="159"/>
      <c r="G20" s="35"/>
    </row>
    <row r="21" spans="1:7" ht="19.5" customHeight="1" x14ac:dyDescent="0.35">
      <c r="A21" s="119">
        <v>1</v>
      </c>
      <c r="B21" s="142" t="s">
        <v>147</v>
      </c>
      <c r="C21" s="143" t="s">
        <v>5</v>
      </c>
      <c r="D21" s="207">
        <v>204</v>
      </c>
      <c r="E21" s="164"/>
      <c r="F21" s="15" t="s">
        <v>8</v>
      </c>
      <c r="G21" s="35" t="s">
        <v>8</v>
      </c>
    </row>
    <row r="22" spans="1:7" ht="19.5" customHeight="1" x14ac:dyDescent="0.35">
      <c r="A22" s="119">
        <v>2</v>
      </c>
      <c r="B22" s="142" t="s">
        <v>125</v>
      </c>
      <c r="C22" s="143" t="s">
        <v>1</v>
      </c>
      <c r="D22" s="207">
        <v>5.6</v>
      </c>
      <c r="E22" s="164"/>
      <c r="F22" s="15" t="s">
        <v>8</v>
      </c>
      <c r="G22" s="35" t="s">
        <v>8</v>
      </c>
    </row>
    <row r="23" spans="1:7" ht="19.5" customHeight="1" x14ac:dyDescent="0.35">
      <c r="A23" s="119">
        <v>3</v>
      </c>
      <c r="B23" s="142" t="s">
        <v>142</v>
      </c>
      <c r="C23" s="143" t="s">
        <v>0</v>
      </c>
      <c r="D23" s="144">
        <v>126.3</v>
      </c>
      <c r="E23" s="143"/>
      <c r="F23" s="15" t="s">
        <v>8</v>
      </c>
      <c r="G23" s="35" t="s">
        <v>8</v>
      </c>
    </row>
    <row r="24" spans="1:7" ht="19.5" customHeight="1" x14ac:dyDescent="0.35">
      <c r="A24" s="119">
        <v>4</v>
      </c>
      <c r="B24" s="142" t="s">
        <v>126</v>
      </c>
      <c r="C24" s="143" t="s">
        <v>5</v>
      </c>
      <c r="D24" s="144">
        <v>102</v>
      </c>
      <c r="E24" s="143">
        <v>79.3</v>
      </c>
      <c r="F24" s="15" t="s">
        <v>8</v>
      </c>
      <c r="G24" s="35" t="s">
        <v>8</v>
      </c>
    </row>
    <row r="25" spans="1:7" ht="19.5" customHeight="1" x14ac:dyDescent="0.35">
      <c r="A25" s="119">
        <v>5</v>
      </c>
      <c r="B25" s="142" t="s">
        <v>127</v>
      </c>
      <c r="C25" s="143" t="s">
        <v>0</v>
      </c>
      <c r="D25" s="144">
        <v>15.1</v>
      </c>
      <c r="E25" s="143"/>
      <c r="F25" s="15" t="s">
        <v>8</v>
      </c>
      <c r="G25" s="35" t="s">
        <v>8</v>
      </c>
    </row>
    <row r="26" spans="1:7" ht="19.5" customHeight="1" x14ac:dyDescent="0.35">
      <c r="A26" s="119">
        <v>6</v>
      </c>
      <c r="B26" s="142" t="s">
        <v>145</v>
      </c>
      <c r="C26" s="143" t="s">
        <v>1</v>
      </c>
      <c r="D26" s="144">
        <v>89</v>
      </c>
      <c r="E26" s="143"/>
      <c r="F26" s="15" t="s">
        <v>8</v>
      </c>
      <c r="G26" s="35" t="s">
        <v>8</v>
      </c>
    </row>
    <row r="27" spans="1:7" ht="19.5" customHeight="1" x14ac:dyDescent="0.35">
      <c r="A27" s="119">
        <v>7</v>
      </c>
      <c r="B27" s="142" t="s">
        <v>146</v>
      </c>
      <c r="C27" s="143" t="s">
        <v>0</v>
      </c>
      <c r="D27" s="144">
        <v>144.77777777777777</v>
      </c>
      <c r="E27" s="143">
        <v>60.7</v>
      </c>
      <c r="F27" s="15" t="s">
        <v>8</v>
      </c>
      <c r="G27" s="35" t="s">
        <v>8</v>
      </c>
    </row>
    <row r="28" spans="1:7" ht="19.5" customHeight="1" x14ac:dyDescent="0.35">
      <c r="A28" s="119"/>
      <c r="B28" s="165"/>
      <c r="C28" s="121"/>
      <c r="D28" s="123"/>
      <c r="E28" s="123"/>
      <c r="F28" s="34" t="s">
        <v>59</v>
      </c>
      <c r="G28" s="35" t="s">
        <v>8</v>
      </c>
    </row>
    <row r="29" spans="1:7" ht="19.5" customHeight="1" x14ac:dyDescent="0.35">
      <c r="A29" s="161" t="s">
        <v>128</v>
      </c>
      <c r="B29" s="162"/>
      <c r="C29" s="162"/>
      <c r="D29" s="163"/>
      <c r="E29" s="164"/>
      <c r="F29" s="159"/>
      <c r="G29" s="35"/>
    </row>
    <row r="30" spans="1:7" ht="19.5" customHeight="1" x14ac:dyDescent="0.35">
      <c r="A30" s="119">
        <v>1</v>
      </c>
      <c r="B30" s="142" t="s">
        <v>148</v>
      </c>
      <c r="C30" s="143" t="s">
        <v>6</v>
      </c>
      <c r="D30" s="181">
        <v>2</v>
      </c>
      <c r="E30" s="164"/>
      <c r="F30" s="15" t="s">
        <v>8</v>
      </c>
      <c r="G30" s="35" t="s">
        <v>8</v>
      </c>
    </row>
    <row r="31" spans="1:7" ht="19.5" customHeight="1" x14ac:dyDescent="0.35">
      <c r="A31" s="119">
        <f>A30+1</f>
        <v>2</v>
      </c>
      <c r="B31" s="142" t="s">
        <v>149</v>
      </c>
      <c r="C31" s="143" t="s">
        <v>5</v>
      </c>
      <c r="D31" s="181">
        <v>27</v>
      </c>
      <c r="E31" s="164"/>
      <c r="F31" s="15" t="s">
        <v>8</v>
      </c>
      <c r="G31" s="35" t="s">
        <v>8</v>
      </c>
    </row>
    <row r="32" spans="1:7" ht="19.5" customHeight="1" x14ac:dyDescent="0.35">
      <c r="A32" s="119">
        <f>A31+1</f>
        <v>3</v>
      </c>
      <c r="B32" s="142" t="s">
        <v>150</v>
      </c>
      <c r="C32" s="143" t="s">
        <v>5</v>
      </c>
      <c r="D32" s="181">
        <v>20</v>
      </c>
      <c r="E32" s="164"/>
      <c r="F32" s="15" t="s">
        <v>8</v>
      </c>
      <c r="G32" s="35" t="s">
        <v>8</v>
      </c>
    </row>
    <row r="33" spans="1:7" ht="19.5" customHeight="1" x14ac:dyDescent="0.35">
      <c r="A33" s="119">
        <f>A32+1</f>
        <v>4</v>
      </c>
      <c r="B33" s="142" t="s">
        <v>125</v>
      </c>
      <c r="C33" s="143" t="s">
        <v>1</v>
      </c>
      <c r="D33" s="206">
        <v>1.3</v>
      </c>
      <c r="E33" s="143"/>
      <c r="F33" s="15" t="s">
        <v>8</v>
      </c>
      <c r="G33" s="35" t="s">
        <v>8</v>
      </c>
    </row>
    <row r="34" spans="1:7" ht="19.5" customHeight="1" x14ac:dyDescent="0.35">
      <c r="A34" s="119">
        <f t="shared" ref="A34:A40" si="0">A33+1</f>
        <v>5</v>
      </c>
      <c r="B34" s="142" t="s">
        <v>142</v>
      </c>
      <c r="C34" s="143" t="s">
        <v>0</v>
      </c>
      <c r="D34" s="144">
        <v>58.2</v>
      </c>
      <c r="E34" s="143">
        <v>79.3</v>
      </c>
      <c r="F34" s="15" t="s">
        <v>8</v>
      </c>
      <c r="G34" s="35" t="s">
        <v>8</v>
      </c>
    </row>
    <row r="35" spans="1:7" ht="19.5" customHeight="1" x14ac:dyDescent="0.35">
      <c r="A35" s="119">
        <f t="shared" si="0"/>
        <v>6</v>
      </c>
      <c r="B35" s="142" t="s">
        <v>143</v>
      </c>
      <c r="C35" s="143" t="s">
        <v>45</v>
      </c>
      <c r="D35" s="146">
        <v>9.9999999999999992E-2</v>
      </c>
      <c r="E35" s="143"/>
      <c r="F35" s="15" t="s">
        <v>8</v>
      </c>
      <c r="G35" s="35" t="s">
        <v>8</v>
      </c>
    </row>
    <row r="36" spans="1:7" ht="19.5" customHeight="1" x14ac:dyDescent="0.35">
      <c r="A36" s="119">
        <f t="shared" si="0"/>
        <v>7</v>
      </c>
      <c r="B36" s="142" t="s">
        <v>144</v>
      </c>
      <c r="C36" s="143" t="s">
        <v>0</v>
      </c>
      <c r="D36" s="144">
        <v>627.70000000000005</v>
      </c>
      <c r="E36" s="143"/>
      <c r="F36" s="15" t="s">
        <v>8</v>
      </c>
      <c r="G36" s="35" t="s">
        <v>8</v>
      </c>
    </row>
    <row r="37" spans="1:7" ht="15" x14ac:dyDescent="0.35">
      <c r="A37" s="119">
        <f t="shared" si="0"/>
        <v>8</v>
      </c>
      <c r="B37" s="142" t="s">
        <v>126</v>
      </c>
      <c r="C37" s="143" t="s">
        <v>5</v>
      </c>
      <c r="D37" s="144">
        <v>35</v>
      </c>
      <c r="E37" s="143">
        <v>60.7</v>
      </c>
      <c r="F37" s="15" t="s">
        <v>8</v>
      </c>
      <c r="G37" s="35" t="s">
        <v>8</v>
      </c>
    </row>
    <row r="38" spans="1:7" ht="15" x14ac:dyDescent="0.35">
      <c r="A38" s="119">
        <f t="shared" si="0"/>
        <v>9</v>
      </c>
      <c r="B38" s="142" t="s">
        <v>127</v>
      </c>
      <c r="C38" s="143" t="s">
        <v>0</v>
      </c>
      <c r="D38" s="144">
        <v>13.7</v>
      </c>
      <c r="E38" s="143">
        <v>60.7</v>
      </c>
      <c r="F38" s="15" t="s">
        <v>8</v>
      </c>
      <c r="G38" s="35" t="s">
        <v>8</v>
      </c>
    </row>
    <row r="39" spans="1:7" ht="15" x14ac:dyDescent="0.35">
      <c r="A39" s="119">
        <f t="shared" si="0"/>
        <v>10</v>
      </c>
      <c r="B39" s="209" t="s">
        <v>130</v>
      </c>
      <c r="C39" s="143" t="s">
        <v>6</v>
      </c>
      <c r="D39" s="144">
        <v>1</v>
      </c>
      <c r="E39" s="143">
        <v>60.7</v>
      </c>
      <c r="F39" s="15" t="s">
        <v>8</v>
      </c>
      <c r="G39" s="35" t="s">
        <v>8</v>
      </c>
    </row>
    <row r="40" spans="1:7" ht="15" x14ac:dyDescent="0.35">
      <c r="A40" s="119">
        <f t="shared" si="0"/>
        <v>11</v>
      </c>
      <c r="B40" s="209" t="s">
        <v>145</v>
      </c>
      <c r="C40" s="143" t="s">
        <v>1</v>
      </c>
      <c r="D40" s="144">
        <v>11</v>
      </c>
      <c r="E40" s="143">
        <v>60.7</v>
      </c>
      <c r="F40" s="15" t="s">
        <v>8</v>
      </c>
      <c r="G40" s="35" t="s">
        <v>8</v>
      </c>
    </row>
    <row r="41" spans="1:7" ht="15" x14ac:dyDescent="0.35">
      <c r="A41" s="119">
        <f>A40+1</f>
        <v>12</v>
      </c>
      <c r="B41" s="142" t="s">
        <v>151</v>
      </c>
      <c r="C41" s="143" t="s">
        <v>1</v>
      </c>
      <c r="D41" s="144">
        <v>88</v>
      </c>
      <c r="E41" s="143">
        <v>60.7</v>
      </c>
      <c r="F41" s="15" t="s">
        <v>8</v>
      </c>
      <c r="G41" s="35" t="s">
        <v>8</v>
      </c>
    </row>
    <row r="42" spans="1:7" ht="15" x14ac:dyDescent="0.35">
      <c r="A42" s="119">
        <v>13</v>
      </c>
      <c r="B42" s="211" t="s">
        <v>131</v>
      </c>
      <c r="C42" s="121" t="s">
        <v>6</v>
      </c>
      <c r="D42" s="123">
        <v>5</v>
      </c>
      <c r="E42" s="123"/>
      <c r="F42" s="15" t="s">
        <v>8</v>
      </c>
      <c r="G42" s="35" t="s">
        <v>8</v>
      </c>
    </row>
    <row r="43" spans="1:7" ht="15" x14ac:dyDescent="0.35">
      <c r="A43" s="119"/>
      <c r="B43" s="211"/>
      <c r="C43" s="121"/>
      <c r="D43" s="123"/>
      <c r="E43" s="123"/>
      <c r="F43" s="34" t="s">
        <v>59</v>
      </c>
      <c r="G43" s="35" t="s">
        <v>8</v>
      </c>
    </row>
    <row r="44" spans="1:7" ht="15" x14ac:dyDescent="0.35">
      <c r="A44" s="161" t="s">
        <v>129</v>
      </c>
      <c r="B44" s="162"/>
      <c r="C44" s="162"/>
      <c r="D44" s="163"/>
      <c r="E44" s="164"/>
      <c r="F44" s="159"/>
      <c r="G44" s="35"/>
    </row>
    <row r="45" spans="1:7" ht="15" x14ac:dyDescent="0.35">
      <c r="A45" s="119">
        <v>1</v>
      </c>
      <c r="B45" s="213" t="s">
        <v>152</v>
      </c>
      <c r="C45" s="143" t="s">
        <v>5</v>
      </c>
      <c r="D45" s="205">
        <f>157+25</f>
        <v>182</v>
      </c>
      <c r="E45" s="164"/>
      <c r="F45" s="15" t="s">
        <v>8</v>
      </c>
      <c r="G45" s="35" t="s">
        <v>8</v>
      </c>
    </row>
    <row r="46" spans="1:7" ht="15" x14ac:dyDescent="0.35">
      <c r="A46" s="119">
        <v>2</v>
      </c>
      <c r="B46" s="209" t="s">
        <v>130</v>
      </c>
      <c r="C46" s="143" t="s">
        <v>6</v>
      </c>
      <c r="D46" s="205">
        <v>2</v>
      </c>
      <c r="E46" s="164"/>
      <c r="F46" s="15" t="s">
        <v>8</v>
      </c>
      <c r="G46" s="35" t="s">
        <v>8</v>
      </c>
    </row>
    <row r="47" spans="1:7" ht="15" x14ac:dyDescent="0.35">
      <c r="A47" s="119">
        <v>3</v>
      </c>
      <c r="B47" s="209" t="s">
        <v>167</v>
      </c>
      <c r="C47" s="143" t="s">
        <v>6</v>
      </c>
      <c r="D47" s="205">
        <v>1</v>
      </c>
      <c r="E47" s="164"/>
      <c r="F47" s="15" t="s">
        <v>8</v>
      </c>
      <c r="G47" s="35" t="s">
        <v>8</v>
      </c>
    </row>
    <row r="48" spans="1:7" ht="15" x14ac:dyDescent="0.35">
      <c r="A48" s="119">
        <v>4</v>
      </c>
      <c r="B48" s="214" t="s">
        <v>131</v>
      </c>
      <c r="C48" s="143" t="s">
        <v>6</v>
      </c>
      <c r="D48" s="212">
        <v>5</v>
      </c>
      <c r="E48" s="143"/>
      <c r="F48" s="15" t="s">
        <v>8</v>
      </c>
      <c r="G48" s="35" t="s">
        <v>8</v>
      </c>
    </row>
    <row r="49" spans="1:7" ht="15" x14ac:dyDescent="0.35">
      <c r="A49" s="119"/>
      <c r="B49" s="165"/>
      <c r="C49" s="121"/>
      <c r="D49" s="123"/>
      <c r="E49" s="123"/>
      <c r="F49" s="34" t="s">
        <v>59</v>
      </c>
      <c r="G49" s="35" t="s">
        <v>8</v>
      </c>
    </row>
    <row r="50" spans="1:7" ht="15" x14ac:dyDescent="0.35">
      <c r="A50" s="161" t="s">
        <v>132</v>
      </c>
      <c r="B50" s="162"/>
      <c r="C50" s="162"/>
      <c r="D50" s="163"/>
      <c r="E50" s="164"/>
      <c r="F50" s="159"/>
      <c r="G50" s="35"/>
    </row>
    <row r="51" spans="1:7" ht="15" x14ac:dyDescent="0.35">
      <c r="A51" s="119">
        <v>1</v>
      </c>
      <c r="B51" s="209" t="s">
        <v>153</v>
      </c>
      <c r="C51" s="143" t="s">
        <v>6</v>
      </c>
      <c r="D51" s="205">
        <v>1</v>
      </c>
      <c r="E51" s="164"/>
      <c r="F51" s="15" t="s">
        <v>8</v>
      </c>
      <c r="G51" s="35" t="s">
        <v>8</v>
      </c>
    </row>
    <row r="52" spans="1:7" ht="15" x14ac:dyDescent="0.35">
      <c r="A52" s="119">
        <f>A51+1</f>
        <v>2</v>
      </c>
      <c r="B52" s="209" t="s">
        <v>154</v>
      </c>
      <c r="C52" s="143" t="s">
        <v>5</v>
      </c>
      <c r="D52" s="205">
        <v>20</v>
      </c>
      <c r="E52" s="164"/>
      <c r="F52" s="15" t="s">
        <v>8</v>
      </c>
      <c r="G52" s="35" t="s">
        <v>8</v>
      </c>
    </row>
    <row r="53" spans="1:7" ht="15" x14ac:dyDescent="0.35">
      <c r="A53" s="119">
        <f>A52+1</f>
        <v>3</v>
      </c>
      <c r="B53" s="209" t="s">
        <v>155</v>
      </c>
      <c r="C53" s="143" t="s">
        <v>5</v>
      </c>
      <c r="D53" s="205">
        <v>736</v>
      </c>
      <c r="E53" s="143">
        <v>79.3</v>
      </c>
      <c r="F53" s="15" t="s">
        <v>8</v>
      </c>
      <c r="G53" s="35" t="s">
        <v>8</v>
      </c>
    </row>
    <row r="54" spans="1:7" ht="15" x14ac:dyDescent="0.35">
      <c r="A54" s="119">
        <f>A53+1</f>
        <v>4</v>
      </c>
      <c r="B54" s="209" t="s">
        <v>152</v>
      </c>
      <c r="C54" s="143" t="s">
        <v>5</v>
      </c>
      <c r="D54" s="205">
        <v>182</v>
      </c>
      <c r="E54" s="143"/>
      <c r="F54" s="15" t="s">
        <v>8</v>
      </c>
      <c r="G54" s="35" t="s">
        <v>8</v>
      </c>
    </row>
    <row r="55" spans="1:7" ht="15" x14ac:dyDescent="0.35">
      <c r="A55" s="119">
        <f>A54+1</f>
        <v>5</v>
      </c>
      <c r="B55" s="209" t="s">
        <v>130</v>
      </c>
      <c r="C55" s="143" t="s">
        <v>6</v>
      </c>
      <c r="D55" s="205">
        <v>1</v>
      </c>
      <c r="E55" s="143">
        <v>60.7</v>
      </c>
      <c r="F55" s="15" t="s">
        <v>8</v>
      </c>
      <c r="G55" s="35" t="s">
        <v>8</v>
      </c>
    </row>
    <row r="56" spans="1:7" ht="15" x14ac:dyDescent="0.35">
      <c r="A56" s="119">
        <f t="shared" ref="A56:A58" si="1">A55+1</f>
        <v>6</v>
      </c>
      <c r="B56" s="209" t="s">
        <v>133</v>
      </c>
      <c r="C56" s="143" t="s">
        <v>6</v>
      </c>
      <c r="D56" s="210">
        <v>2</v>
      </c>
      <c r="E56" s="143">
        <v>60.7</v>
      </c>
      <c r="F56" s="15" t="s">
        <v>8</v>
      </c>
      <c r="G56" s="35" t="s">
        <v>8</v>
      </c>
    </row>
    <row r="57" spans="1:7" ht="15" x14ac:dyDescent="0.35">
      <c r="A57" s="119">
        <f t="shared" si="1"/>
        <v>7</v>
      </c>
      <c r="B57" s="209" t="s">
        <v>156</v>
      </c>
      <c r="C57" s="143" t="s">
        <v>6</v>
      </c>
      <c r="D57" s="212">
        <v>1</v>
      </c>
      <c r="E57" s="143">
        <v>60.7</v>
      </c>
      <c r="F57" s="15" t="s">
        <v>8</v>
      </c>
      <c r="G57" s="35" t="s">
        <v>8</v>
      </c>
    </row>
    <row r="58" spans="1:7" ht="15" x14ac:dyDescent="0.35">
      <c r="A58" s="119">
        <f t="shared" si="1"/>
        <v>8</v>
      </c>
      <c r="B58" s="214" t="s">
        <v>131</v>
      </c>
      <c r="C58" s="143" t="s">
        <v>6</v>
      </c>
      <c r="D58" s="212">
        <v>9</v>
      </c>
      <c r="E58" s="143">
        <v>60.7</v>
      </c>
      <c r="F58" s="15" t="s">
        <v>8</v>
      </c>
      <c r="G58" s="35" t="s">
        <v>8</v>
      </c>
    </row>
    <row r="59" spans="1:7" ht="15" x14ac:dyDescent="0.35">
      <c r="A59" s="119"/>
      <c r="B59" s="165"/>
      <c r="C59" s="121"/>
      <c r="D59" s="123"/>
      <c r="E59" s="123"/>
      <c r="F59" s="34" t="s">
        <v>59</v>
      </c>
      <c r="G59" s="35" t="s">
        <v>8</v>
      </c>
    </row>
    <row r="60" spans="1:7" ht="15" x14ac:dyDescent="0.35">
      <c r="A60" s="161" t="s">
        <v>134</v>
      </c>
      <c r="B60" s="162"/>
      <c r="C60" s="162"/>
      <c r="D60" s="163"/>
      <c r="E60" s="164"/>
      <c r="F60" s="159"/>
      <c r="G60" s="35"/>
    </row>
    <row r="61" spans="1:7" ht="15" x14ac:dyDescent="0.35">
      <c r="A61" s="119">
        <v>1</v>
      </c>
      <c r="B61" s="142" t="s">
        <v>135</v>
      </c>
      <c r="C61" s="143" t="s">
        <v>6</v>
      </c>
      <c r="D61" s="181">
        <v>1</v>
      </c>
      <c r="E61" s="164"/>
      <c r="F61" s="15" t="s">
        <v>8</v>
      </c>
      <c r="G61" s="35" t="s">
        <v>8</v>
      </c>
    </row>
    <row r="62" spans="1:7" ht="15" x14ac:dyDescent="0.35">
      <c r="A62" s="119">
        <v>2</v>
      </c>
      <c r="B62" s="142" t="s">
        <v>155</v>
      </c>
      <c r="C62" s="143" t="s">
        <v>5</v>
      </c>
      <c r="D62" s="181">
        <v>20</v>
      </c>
      <c r="E62" s="164"/>
      <c r="F62" s="15" t="s">
        <v>8</v>
      </c>
      <c r="G62" s="35" t="s">
        <v>8</v>
      </c>
    </row>
    <row r="63" spans="1:7" ht="15" x14ac:dyDescent="0.35">
      <c r="A63" s="119">
        <v>3</v>
      </c>
      <c r="B63" s="142" t="s">
        <v>131</v>
      </c>
      <c r="C63" s="143" t="s">
        <v>6</v>
      </c>
      <c r="D63" s="144">
        <v>2</v>
      </c>
      <c r="E63" s="143"/>
      <c r="F63" s="15" t="s">
        <v>8</v>
      </c>
      <c r="G63" s="35" t="s">
        <v>8</v>
      </c>
    </row>
    <row r="64" spans="1:7" ht="15" x14ac:dyDescent="0.35">
      <c r="A64" s="119"/>
      <c r="B64" s="165"/>
      <c r="C64" s="121"/>
      <c r="D64" s="123"/>
      <c r="E64" s="123"/>
      <c r="F64" s="34" t="s">
        <v>59</v>
      </c>
      <c r="G64" s="35" t="s">
        <v>8</v>
      </c>
    </row>
    <row r="65" spans="1:7" ht="15" x14ac:dyDescent="0.35">
      <c r="A65" s="161" t="s">
        <v>136</v>
      </c>
      <c r="B65" s="162"/>
      <c r="C65" s="162"/>
      <c r="D65" s="163"/>
      <c r="E65" s="164"/>
      <c r="F65" s="159"/>
      <c r="G65" s="35"/>
    </row>
    <row r="66" spans="1:7" ht="15" x14ac:dyDescent="0.35">
      <c r="A66" s="119">
        <v>1</v>
      </c>
      <c r="B66" s="142" t="s">
        <v>135</v>
      </c>
      <c r="C66" s="143" t="s">
        <v>6</v>
      </c>
      <c r="D66" s="181">
        <v>2</v>
      </c>
      <c r="E66" s="164"/>
      <c r="F66" s="15" t="s">
        <v>8</v>
      </c>
      <c r="G66" s="35" t="s">
        <v>8</v>
      </c>
    </row>
    <row r="67" spans="1:7" ht="15" x14ac:dyDescent="0.35">
      <c r="A67" s="119">
        <f>A66+1</f>
        <v>2</v>
      </c>
      <c r="B67" s="142" t="s">
        <v>137</v>
      </c>
      <c r="C67" s="143" t="s">
        <v>5</v>
      </c>
      <c r="D67" s="181">
        <v>41</v>
      </c>
      <c r="E67" s="164"/>
      <c r="F67" s="15" t="s">
        <v>8</v>
      </c>
      <c r="G67" s="35" t="s">
        <v>8</v>
      </c>
    </row>
    <row r="68" spans="1:7" ht="15" x14ac:dyDescent="0.35">
      <c r="A68" s="119">
        <f>A67+1</f>
        <v>3</v>
      </c>
      <c r="B68" s="142" t="s">
        <v>131</v>
      </c>
      <c r="C68" s="143" t="s">
        <v>6</v>
      </c>
      <c r="D68" s="144">
        <v>4</v>
      </c>
      <c r="E68" s="143"/>
      <c r="F68" s="15" t="s">
        <v>8</v>
      </c>
      <c r="G68" s="35" t="s">
        <v>8</v>
      </c>
    </row>
    <row r="69" spans="1:7" ht="15" x14ac:dyDescent="0.35">
      <c r="A69" s="119"/>
      <c r="B69" s="165"/>
      <c r="C69" s="121"/>
      <c r="D69" s="123"/>
      <c r="E69" s="123"/>
      <c r="F69" s="34" t="s">
        <v>59</v>
      </c>
      <c r="G69" s="35" t="s">
        <v>8</v>
      </c>
    </row>
    <row r="70" spans="1:7" ht="15" x14ac:dyDescent="0.35">
      <c r="A70" s="277" t="s">
        <v>159</v>
      </c>
      <c r="B70" s="278"/>
      <c r="C70" s="143"/>
      <c r="D70" s="181"/>
      <c r="E70" s="164"/>
      <c r="F70" s="15"/>
      <c r="G70" s="35"/>
    </row>
    <row r="71" spans="1:7" ht="15" x14ac:dyDescent="0.35">
      <c r="A71" s="275" t="s">
        <v>158</v>
      </c>
      <c r="B71" s="276"/>
      <c r="C71" s="162"/>
      <c r="D71" s="163"/>
      <c r="E71" s="164"/>
      <c r="F71" s="159"/>
      <c r="G71" s="35"/>
    </row>
    <row r="72" spans="1:7" ht="15" x14ac:dyDescent="0.35">
      <c r="A72" s="119">
        <v>1</v>
      </c>
      <c r="B72" s="142" t="s">
        <v>160</v>
      </c>
      <c r="C72" s="143" t="s">
        <v>6</v>
      </c>
      <c r="D72" s="181">
        <v>1</v>
      </c>
      <c r="E72" s="164"/>
      <c r="F72" s="15" t="s">
        <v>8</v>
      </c>
      <c r="G72" s="35" t="s">
        <v>8</v>
      </c>
    </row>
    <row r="73" spans="1:7" ht="15" x14ac:dyDescent="0.35">
      <c r="A73" s="119">
        <f>A72+1</f>
        <v>2</v>
      </c>
      <c r="B73" s="142" t="s">
        <v>131</v>
      </c>
      <c r="C73" s="143" t="s">
        <v>6</v>
      </c>
      <c r="D73" s="144">
        <v>1</v>
      </c>
      <c r="E73" s="143"/>
      <c r="F73" s="15" t="s">
        <v>8</v>
      </c>
      <c r="G73" s="35" t="s">
        <v>8</v>
      </c>
    </row>
    <row r="74" spans="1:7" ht="15" x14ac:dyDescent="0.35">
      <c r="A74" s="119">
        <v>3</v>
      </c>
      <c r="B74" s="142" t="s">
        <v>184</v>
      </c>
      <c r="C74" s="143" t="s">
        <v>0</v>
      </c>
      <c r="D74" s="144">
        <v>22</v>
      </c>
      <c r="E74" s="143"/>
      <c r="F74" s="15" t="s">
        <v>8</v>
      </c>
      <c r="G74" s="35" t="s">
        <v>8</v>
      </c>
    </row>
    <row r="75" spans="1:7" ht="15" x14ac:dyDescent="0.35">
      <c r="A75" s="119">
        <v>4</v>
      </c>
      <c r="B75" s="142" t="s">
        <v>185</v>
      </c>
      <c r="C75" s="143" t="s">
        <v>5</v>
      </c>
      <c r="D75" s="144">
        <v>10</v>
      </c>
      <c r="E75" s="143"/>
      <c r="F75" s="15" t="s">
        <v>8</v>
      </c>
      <c r="G75" s="35" t="s">
        <v>8</v>
      </c>
    </row>
    <row r="76" spans="1:7" ht="15" x14ac:dyDescent="0.35">
      <c r="A76" s="119"/>
      <c r="B76" s="165"/>
      <c r="C76" s="121"/>
      <c r="D76" s="123"/>
      <c r="E76" s="123"/>
      <c r="F76" s="34" t="s">
        <v>59</v>
      </c>
      <c r="G76" s="35" t="s">
        <v>8</v>
      </c>
    </row>
    <row r="77" spans="1:7" ht="15.75" thickBot="1" x14ac:dyDescent="0.4">
      <c r="A77" s="124"/>
      <c r="B77" s="166"/>
      <c r="C77" s="167"/>
      <c r="D77" s="168"/>
      <c r="E77" s="169"/>
      <c r="F77" s="170"/>
      <c r="G77" s="36"/>
    </row>
    <row r="78" spans="1:7" ht="15" x14ac:dyDescent="0.35">
      <c r="A78" s="30" t="s">
        <v>23</v>
      </c>
      <c r="F78" s="171" t="s">
        <v>7</v>
      </c>
      <c r="G78" s="15" t="s">
        <v>8</v>
      </c>
    </row>
    <row r="79" spans="1:7" x14ac:dyDescent="0.2">
      <c r="A79" s="172" t="s">
        <v>25</v>
      </c>
      <c r="B79" s="173" t="s">
        <v>60</v>
      </c>
    </row>
    <row r="80" spans="1:7" x14ac:dyDescent="0.2">
      <c r="A80" s="172"/>
      <c r="B80" s="173"/>
    </row>
    <row r="81" spans="1:7" x14ac:dyDescent="0.2">
      <c r="A81" s="172" t="s">
        <v>26</v>
      </c>
      <c r="B81" s="173" t="s">
        <v>61</v>
      </c>
    </row>
    <row r="82" spans="1:7" x14ac:dyDescent="0.2">
      <c r="A82" s="174"/>
    </row>
    <row r="83" spans="1:7" x14ac:dyDescent="0.2">
      <c r="A83" s="172" t="s">
        <v>27</v>
      </c>
      <c r="B83" s="173" t="s">
        <v>62</v>
      </c>
    </row>
    <row r="84" spans="1:7" x14ac:dyDescent="0.2">
      <c r="A84" s="174"/>
    </row>
    <row r="85" spans="1:7" x14ac:dyDescent="0.2">
      <c r="A85" s="133" t="s">
        <v>28</v>
      </c>
      <c r="B85" s="273" t="s">
        <v>14</v>
      </c>
      <c r="C85" s="273"/>
      <c r="D85" s="273"/>
      <c r="E85" s="273"/>
      <c r="F85" s="273"/>
      <c r="G85" s="273"/>
    </row>
    <row r="86" spans="1:7" x14ac:dyDescent="0.2">
      <c r="A86" s="133"/>
    </row>
    <row r="87" spans="1:7" x14ac:dyDescent="0.2">
      <c r="A87" s="133" t="s">
        <v>43</v>
      </c>
      <c r="B87" s="273" t="s">
        <v>15</v>
      </c>
      <c r="C87" s="273"/>
      <c r="D87" s="273"/>
      <c r="E87" s="273"/>
      <c r="F87" s="273"/>
      <c r="G87" s="273"/>
    </row>
    <row r="88" spans="1:7" x14ac:dyDescent="0.2">
      <c r="F88" s="33" t="s">
        <v>3</v>
      </c>
      <c r="G88" s="1"/>
    </row>
    <row r="89" spans="1:7" x14ac:dyDescent="0.2">
      <c r="F89" s="33" t="s">
        <v>4</v>
      </c>
      <c r="G89" s="2"/>
    </row>
  </sheetData>
  <mergeCells count="8">
    <mergeCell ref="B87:G87"/>
    <mergeCell ref="B1:G1"/>
    <mergeCell ref="B3:G3"/>
    <mergeCell ref="B4:G4"/>
    <mergeCell ref="B5:G5"/>
    <mergeCell ref="B85:G85"/>
    <mergeCell ref="A71:B71"/>
    <mergeCell ref="A70:B70"/>
  </mergeCells>
  <printOptions horizontalCentered="1"/>
  <pageMargins left="0.5" right="0.5" top="0.52" bottom="0.25" header="0.5" footer="0.35"/>
  <pageSetup scale="5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345C5-B268-4A8C-9EE1-8CF3BA53E447}">
  <sheetPr>
    <tabColor rgb="FF00B050"/>
    <pageSetUpPr fitToPage="1"/>
  </sheetPr>
  <dimension ref="A1:J26"/>
  <sheetViews>
    <sheetView view="pageBreakPreview" zoomScaleNormal="100" zoomScaleSheetLayoutView="100" workbookViewId="0">
      <selection activeCell="B19" sqref="B19"/>
    </sheetView>
  </sheetViews>
  <sheetFormatPr defaultColWidth="9.140625" defaultRowHeight="12.75" x14ac:dyDescent="0.2"/>
  <cols>
    <col min="1" max="1" width="5.7109375" style="218" customWidth="1"/>
    <col min="2" max="2" width="33.7109375" style="218" customWidth="1"/>
    <col min="3" max="3" width="18.28515625" style="218" bestFit="1" customWidth="1"/>
    <col min="4" max="4" width="12.140625" style="218" bestFit="1" customWidth="1"/>
    <col min="5" max="5" width="14.5703125" style="220" bestFit="1" customWidth="1"/>
    <col min="6" max="6" width="16.7109375" style="218" customWidth="1"/>
  </cols>
  <sheetData>
    <row r="1" spans="1:10" s="218" customFormat="1" x14ac:dyDescent="0.2">
      <c r="F1" s="16">
        <f>[1]SUMMARY!F1</f>
        <v>45929</v>
      </c>
    </row>
    <row r="2" spans="1:10" s="218" customFormat="1" x14ac:dyDescent="0.2">
      <c r="E2" s="219" t="s">
        <v>9</v>
      </c>
      <c r="F2" s="112" t="str">
        <f>[1]SUMMARY!F2</f>
        <v>1198-01-01</v>
      </c>
    </row>
    <row r="3" spans="1:10" s="218" customFormat="1" ht="20.100000000000001" customHeight="1" x14ac:dyDescent="0.2">
      <c r="B3" s="280" t="s">
        <v>22</v>
      </c>
      <c r="C3" s="280"/>
      <c r="D3" s="280"/>
      <c r="E3" s="280"/>
      <c r="F3" s="280"/>
      <c r="G3"/>
      <c r="H3"/>
      <c r="I3">
        <f>GRADING!I3+STREETS!I3+DRAINAGE!I3</f>
        <v>1295</v>
      </c>
      <c r="J3" t="s">
        <v>190</v>
      </c>
    </row>
    <row r="4" spans="1:10" s="218" customFormat="1" ht="20.100000000000001" customHeight="1" x14ac:dyDescent="0.25">
      <c r="B4" s="274" t="str">
        <f>[1]SUMMARY!C4</f>
        <v>Legacy at La Vida (Enclave)</v>
      </c>
      <c r="C4" s="274"/>
      <c r="D4" s="274"/>
      <c r="E4" s="274"/>
      <c r="F4" s="274"/>
      <c r="G4"/>
      <c r="H4"/>
      <c r="I4">
        <f>GRADING!I4+STREETS!I4+DRAINAGE!I4</f>
        <v>23801</v>
      </c>
      <c r="J4" t="s">
        <v>191</v>
      </c>
    </row>
    <row r="5" spans="1:10" s="218" customFormat="1" ht="20.100000000000001" customHeight="1" x14ac:dyDescent="0.25">
      <c r="B5" s="281" t="s">
        <v>186</v>
      </c>
      <c r="C5" s="281"/>
      <c r="D5" s="281"/>
      <c r="E5" s="281"/>
      <c r="F5" s="281"/>
      <c r="G5"/>
      <c r="H5"/>
      <c r="I5">
        <f>I3-I4</f>
        <v>-22506</v>
      </c>
      <c r="J5" t="s">
        <v>194</v>
      </c>
    </row>
    <row r="6" spans="1:10" s="218" customFormat="1" ht="12.75" customHeight="1" thickBot="1" x14ac:dyDescent="0.25">
      <c r="E6" s="220"/>
    </row>
    <row r="7" spans="1:10" s="218" customFormat="1" ht="26.25" customHeight="1" thickBot="1" x14ac:dyDescent="0.25">
      <c r="A7" s="221" t="s">
        <v>10</v>
      </c>
      <c r="B7" s="222" t="s">
        <v>11</v>
      </c>
      <c r="C7" s="223" t="s">
        <v>2</v>
      </c>
      <c r="D7" s="224" t="s">
        <v>29</v>
      </c>
      <c r="E7" s="225" t="s">
        <v>12</v>
      </c>
      <c r="F7" s="226" t="s">
        <v>13</v>
      </c>
    </row>
    <row r="8" spans="1:10" s="218" customFormat="1" x14ac:dyDescent="0.2">
      <c r="A8" s="227"/>
      <c r="B8" s="228"/>
      <c r="C8" s="229"/>
      <c r="D8" s="230"/>
      <c r="E8" s="231"/>
      <c r="F8" s="232"/>
    </row>
    <row r="9" spans="1:10" s="218" customFormat="1" ht="20.25" customHeight="1" x14ac:dyDescent="0.35">
      <c r="A9" s="233">
        <f>ROW()-8</f>
        <v>1</v>
      </c>
      <c r="B9" s="234" t="str">
        <f>IF(G5&gt;0,"EXPORT MATERIAL","IMPORT MATERIAL")</f>
        <v>IMPORT MATERIAL</v>
      </c>
      <c r="C9" s="235" t="s">
        <v>1</v>
      </c>
      <c r="D9" s="184">
        <f>IF(I5=0,"",ABS(I5))</f>
        <v>22506</v>
      </c>
      <c r="E9" s="236" t="s">
        <v>8</v>
      </c>
      <c r="F9" s="237" t="s">
        <v>8</v>
      </c>
    </row>
    <row r="10" spans="1:10" s="218" customFormat="1" ht="20.25" customHeight="1" x14ac:dyDescent="0.35">
      <c r="A10" s="233">
        <f>ROW()-8</f>
        <v>2</v>
      </c>
      <c r="B10" s="234" t="s">
        <v>196</v>
      </c>
      <c r="C10" s="235" t="s">
        <v>0</v>
      </c>
      <c r="D10" s="184">
        <v>12</v>
      </c>
      <c r="E10" s="236" t="s">
        <v>8</v>
      </c>
      <c r="F10" s="237" t="s">
        <v>8</v>
      </c>
    </row>
    <row r="11" spans="1:10" s="218" customFormat="1" ht="20.25" customHeight="1" x14ac:dyDescent="0.35">
      <c r="A11" s="233">
        <f t="shared" ref="A11:A13" si="0">ROW()-8</f>
        <v>3</v>
      </c>
      <c r="B11" s="238" t="s">
        <v>193</v>
      </c>
      <c r="C11" s="235" t="s">
        <v>5</v>
      </c>
      <c r="D11" s="239">
        <v>152</v>
      </c>
      <c r="E11" s="236" t="s">
        <v>8</v>
      </c>
      <c r="F11" s="237" t="s">
        <v>8</v>
      </c>
    </row>
    <row r="12" spans="1:10" s="218" customFormat="1" ht="20.25" customHeight="1" x14ac:dyDescent="0.35">
      <c r="A12" s="233">
        <f t="shared" si="0"/>
        <v>4</v>
      </c>
      <c r="B12" s="238" t="s">
        <v>195</v>
      </c>
      <c r="C12" s="235" t="s">
        <v>5</v>
      </c>
      <c r="D12" s="239">
        <v>316</v>
      </c>
      <c r="E12" s="236" t="s">
        <v>8</v>
      </c>
      <c r="F12" s="237" t="s">
        <v>8</v>
      </c>
    </row>
    <row r="13" spans="1:10" s="218" customFormat="1" ht="20.25" customHeight="1" x14ac:dyDescent="0.35">
      <c r="A13" s="233">
        <f t="shared" si="0"/>
        <v>5</v>
      </c>
      <c r="B13" s="238" t="s">
        <v>187</v>
      </c>
      <c r="C13" s="235" t="s">
        <v>40</v>
      </c>
      <c r="D13" s="239">
        <v>1</v>
      </c>
      <c r="E13" s="236" t="s">
        <v>8</v>
      </c>
      <c r="F13" s="237" t="s">
        <v>8</v>
      </c>
    </row>
    <row r="14" spans="1:10" s="218" customFormat="1" ht="15.75" thickBot="1" x14ac:dyDescent="0.4">
      <c r="A14" s="240"/>
      <c r="B14" s="241"/>
      <c r="C14" s="242"/>
      <c r="D14" s="243"/>
      <c r="E14" s="244"/>
      <c r="F14" s="245"/>
    </row>
    <row r="15" spans="1:10" s="218" customFormat="1" ht="18.75" customHeight="1" x14ac:dyDescent="0.35">
      <c r="A15" s="246"/>
      <c r="B15" s="247"/>
      <c r="C15" s="247"/>
      <c r="D15" s="247"/>
      <c r="E15" s="248" t="s">
        <v>7</v>
      </c>
      <c r="F15" s="236" t="s">
        <v>8</v>
      </c>
    </row>
    <row r="16" spans="1:10" s="218" customFormat="1" ht="15" x14ac:dyDescent="0.35">
      <c r="A16" s="249" t="s">
        <v>23</v>
      </c>
      <c r="B16" s="249"/>
      <c r="C16" s="249"/>
      <c r="D16" s="249"/>
      <c r="E16" s="248"/>
      <c r="F16" s="236"/>
    </row>
    <row r="17" spans="1:6" s="218" customFormat="1" ht="10.9" customHeight="1" x14ac:dyDescent="0.35">
      <c r="A17" s="246"/>
      <c r="B17" s="238"/>
      <c r="C17" s="246"/>
      <c r="D17" s="246"/>
      <c r="E17" s="236"/>
      <c r="F17" s="236"/>
    </row>
    <row r="18" spans="1:6" s="218" customFormat="1" x14ac:dyDescent="0.2">
      <c r="A18" s="250" t="s">
        <v>25</v>
      </c>
      <c r="B18" s="279" t="s">
        <v>188</v>
      </c>
      <c r="C18" s="279"/>
      <c r="D18" s="279"/>
      <c r="E18" s="279"/>
      <c r="F18" s="279"/>
    </row>
    <row r="19" spans="1:6" s="218" customFormat="1" ht="6" customHeight="1" x14ac:dyDescent="0.2">
      <c r="B19" s="251"/>
      <c r="C19" s="251"/>
      <c r="D19" s="251"/>
      <c r="E19" s="252"/>
      <c r="F19" s="251"/>
    </row>
    <row r="20" spans="1:6" s="218" customFormat="1" x14ac:dyDescent="0.2">
      <c r="A20" s="250" t="s">
        <v>25</v>
      </c>
      <c r="B20" s="279" t="s">
        <v>189</v>
      </c>
      <c r="C20" s="279"/>
      <c r="D20" s="279"/>
      <c r="E20" s="279"/>
      <c r="F20" s="279"/>
    </row>
    <row r="21" spans="1:6" s="218" customFormat="1" ht="6" customHeight="1" x14ac:dyDescent="0.2">
      <c r="B21" s="251"/>
      <c r="C21" s="251"/>
      <c r="D21" s="251"/>
      <c r="E21" s="252"/>
      <c r="F21" s="251"/>
    </row>
    <row r="22" spans="1:6" s="218" customFormat="1" ht="54" customHeight="1" x14ac:dyDescent="0.2">
      <c r="A22" s="250" t="s">
        <v>25</v>
      </c>
      <c r="B22" s="279" t="s">
        <v>20</v>
      </c>
      <c r="C22" s="279"/>
      <c r="D22" s="279"/>
      <c r="E22" s="279"/>
      <c r="F22" s="279"/>
    </row>
    <row r="23" spans="1:6" s="218" customFormat="1" ht="6" customHeight="1" x14ac:dyDescent="0.2">
      <c r="B23" s="251"/>
      <c r="C23" s="251"/>
      <c r="D23" s="251"/>
      <c r="E23" s="252"/>
      <c r="F23" s="251"/>
    </row>
    <row r="24" spans="1:6" s="218" customFormat="1" ht="88.5" customHeight="1" x14ac:dyDescent="0.2">
      <c r="A24" s="250" t="s">
        <v>25</v>
      </c>
      <c r="B24" s="279" t="s">
        <v>15</v>
      </c>
      <c r="C24" s="279"/>
      <c r="D24" s="279"/>
      <c r="E24" s="279"/>
      <c r="F24" s="279"/>
    </row>
    <row r="25" spans="1:6" s="218" customFormat="1" x14ac:dyDescent="0.2">
      <c r="E25" s="253" t="s">
        <v>3</v>
      </c>
      <c r="F25" s="254"/>
    </row>
    <row r="26" spans="1:6" s="218" customFormat="1" x14ac:dyDescent="0.2">
      <c r="E26" s="253" t="s">
        <v>4</v>
      </c>
      <c r="F26" s="255"/>
    </row>
  </sheetData>
  <mergeCells count="7">
    <mergeCell ref="B22:F22"/>
    <mergeCell ref="B24:F24"/>
    <mergeCell ref="B3:F3"/>
    <mergeCell ref="B4:F4"/>
    <mergeCell ref="B5:F5"/>
    <mergeCell ref="B18:F18"/>
    <mergeCell ref="B20:F20"/>
  </mergeCells>
  <printOptions horizontalCentered="1"/>
  <pageMargins left="0.5" right="0.5" top="0.52" bottom="0.25" header="0.5" footer="0.35"/>
  <pageSetup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G29"/>
  <sheetViews>
    <sheetView view="pageBreakPreview" zoomScaleNormal="100" zoomScaleSheetLayoutView="100" workbookViewId="0">
      <selection activeCell="B11" sqref="B11"/>
    </sheetView>
  </sheetViews>
  <sheetFormatPr defaultRowHeight="12.75" x14ac:dyDescent="0.2"/>
  <cols>
    <col min="1" max="1" width="5.7109375" customWidth="1"/>
    <col min="2" max="2" width="33.7109375" customWidth="1"/>
    <col min="3" max="3" width="18.28515625" bestFit="1" customWidth="1"/>
    <col min="4" max="4" width="15.7109375" customWidth="1"/>
    <col min="5" max="5" width="15.7109375" hidden="1" customWidth="1"/>
    <col min="6" max="6" width="16.7109375" style="3" customWidth="1"/>
    <col min="7" max="7" width="16.7109375" customWidth="1"/>
  </cols>
  <sheetData>
    <row r="1" spans="1:7" x14ac:dyDescent="0.2">
      <c r="F1"/>
      <c r="G1" s="16" t="e">
        <f>#REF!</f>
        <v>#REF!</v>
      </c>
    </row>
    <row r="2" spans="1:7" x14ac:dyDescent="0.2">
      <c r="F2" s="17" t="s">
        <v>9</v>
      </c>
      <c r="G2" s="5" t="e">
        <f>#REF!</f>
        <v>#REF!</v>
      </c>
    </row>
    <row r="3" spans="1:7" ht="20.100000000000001" customHeight="1" x14ac:dyDescent="0.2">
      <c r="B3" s="256" t="s">
        <v>22</v>
      </c>
      <c r="C3" s="256"/>
      <c r="D3" s="256"/>
      <c r="E3" s="256"/>
      <c r="F3" s="256"/>
      <c r="G3" s="256"/>
    </row>
    <row r="4" spans="1:7" ht="20.100000000000001" customHeight="1" x14ac:dyDescent="0.25">
      <c r="B4" s="274" t="e">
        <f>#REF!</f>
        <v>#REF!</v>
      </c>
      <c r="C4" s="274"/>
      <c r="D4" s="274"/>
      <c r="E4" s="274"/>
      <c r="F4" s="274"/>
      <c r="G4" s="274"/>
    </row>
    <row r="5" spans="1:7" ht="20.100000000000001" customHeight="1" x14ac:dyDescent="0.25">
      <c r="B5" s="274" t="s">
        <v>36</v>
      </c>
      <c r="C5" s="274"/>
      <c r="D5" s="274"/>
      <c r="E5" s="274"/>
      <c r="F5" s="274"/>
      <c r="G5" s="274"/>
    </row>
    <row r="6" spans="1:7" ht="12.75" customHeight="1" x14ac:dyDescent="0.2"/>
    <row r="7" spans="1:7" ht="12.75" customHeight="1" thickBot="1" x14ac:dyDescent="0.25">
      <c r="A7" s="5" t="s">
        <v>24</v>
      </c>
      <c r="C7" s="6"/>
      <c r="D7" s="6"/>
    </row>
    <row r="8" spans="1:7" ht="26.25" customHeight="1" thickBot="1" x14ac:dyDescent="0.25">
      <c r="A8" s="56" t="s">
        <v>10</v>
      </c>
      <c r="B8" s="39" t="s">
        <v>11</v>
      </c>
      <c r="C8" s="40" t="s">
        <v>2</v>
      </c>
      <c r="D8" s="13" t="s">
        <v>29</v>
      </c>
      <c r="E8" s="13" t="s">
        <v>19</v>
      </c>
      <c r="F8" s="41" t="s">
        <v>12</v>
      </c>
      <c r="G8" s="42" t="s">
        <v>13</v>
      </c>
    </row>
    <row r="9" spans="1:7" ht="9.9499999999999993" customHeight="1" x14ac:dyDescent="0.2">
      <c r="A9" s="52"/>
      <c r="B9" s="44"/>
      <c r="C9" s="45"/>
      <c r="D9" s="46"/>
      <c r="E9" s="46"/>
      <c r="F9" s="47"/>
      <c r="G9" s="48"/>
    </row>
    <row r="10" spans="1:7" ht="19.5" customHeight="1" x14ac:dyDescent="0.35">
      <c r="A10" s="61">
        <v>1</v>
      </c>
      <c r="B10" s="62" t="s">
        <v>30</v>
      </c>
      <c r="C10" s="63" t="s">
        <v>0</v>
      </c>
      <c r="D10" s="60"/>
      <c r="E10" s="51"/>
      <c r="F10" s="15" t="s">
        <v>8</v>
      </c>
      <c r="G10" s="35" t="s">
        <v>8</v>
      </c>
    </row>
    <row r="11" spans="1:7" ht="19.5" customHeight="1" x14ac:dyDescent="0.35">
      <c r="A11" s="61">
        <v>2</v>
      </c>
      <c r="B11" s="62" t="s">
        <v>31</v>
      </c>
      <c r="C11" s="63" t="s">
        <v>1</v>
      </c>
      <c r="D11" s="59"/>
      <c r="E11" s="51"/>
      <c r="F11" s="15" t="s">
        <v>8</v>
      </c>
      <c r="G11" s="35" t="s">
        <v>8</v>
      </c>
    </row>
    <row r="12" spans="1:7" ht="19.5" customHeight="1" x14ac:dyDescent="0.35">
      <c r="A12" s="61">
        <v>3</v>
      </c>
      <c r="B12" s="62" t="s">
        <v>34</v>
      </c>
      <c r="C12" s="63" t="s">
        <v>0</v>
      </c>
      <c r="D12" s="59"/>
      <c r="E12" s="51"/>
      <c r="F12" s="15" t="s">
        <v>8</v>
      </c>
      <c r="G12" s="35" t="s">
        <v>8</v>
      </c>
    </row>
    <row r="13" spans="1:7" ht="19.5" customHeight="1" x14ac:dyDescent="0.35">
      <c r="A13" s="61">
        <v>4</v>
      </c>
      <c r="B13" s="62" t="s">
        <v>18</v>
      </c>
      <c r="C13" s="63" t="s">
        <v>1</v>
      </c>
      <c r="D13" s="59"/>
      <c r="E13" s="51"/>
      <c r="F13" s="15" t="s">
        <v>8</v>
      </c>
      <c r="G13" s="35" t="s">
        <v>8</v>
      </c>
    </row>
    <row r="14" spans="1:7" ht="19.5" customHeight="1" x14ac:dyDescent="0.35">
      <c r="A14" s="61">
        <v>5</v>
      </c>
      <c r="B14" s="62" t="s">
        <v>35</v>
      </c>
      <c r="C14" s="63" t="s">
        <v>0</v>
      </c>
      <c r="D14" s="59"/>
      <c r="E14" s="51"/>
      <c r="F14" s="15" t="s">
        <v>8</v>
      </c>
      <c r="G14" s="35" t="s">
        <v>8</v>
      </c>
    </row>
    <row r="15" spans="1:7" ht="9.9499999999999993" customHeight="1" thickBot="1" x14ac:dyDescent="0.4">
      <c r="A15" s="43"/>
      <c r="B15" s="49"/>
      <c r="C15" s="50"/>
      <c r="D15" s="50"/>
      <c r="E15" s="50"/>
      <c r="F15" s="26"/>
      <c r="G15" s="36"/>
    </row>
    <row r="16" spans="1:7" ht="20.25" customHeight="1" x14ac:dyDescent="0.35">
      <c r="A16" s="7"/>
      <c r="B16" s="10"/>
      <c r="C16" s="10"/>
      <c r="D16" s="10"/>
      <c r="E16" s="28"/>
      <c r="F16" s="34" t="s">
        <v>7</v>
      </c>
      <c r="G16" s="15" t="s">
        <v>8</v>
      </c>
    </row>
    <row r="17" spans="1:7" ht="12.95" customHeight="1" x14ac:dyDescent="0.35">
      <c r="A17" s="30" t="s">
        <v>23</v>
      </c>
      <c r="B17" s="30"/>
      <c r="C17" s="30"/>
      <c r="D17" s="30"/>
      <c r="E17" s="30"/>
      <c r="F17" s="34"/>
      <c r="G17" s="15"/>
    </row>
    <row r="18" spans="1:7" ht="12.95" customHeight="1" x14ac:dyDescent="0.35">
      <c r="A18" s="7"/>
      <c r="B18" s="29"/>
      <c r="C18" s="7"/>
      <c r="D18" s="7"/>
      <c r="E18" s="28"/>
      <c r="F18" s="15"/>
      <c r="G18" s="15"/>
    </row>
    <row r="19" spans="1:7" x14ac:dyDescent="0.2">
      <c r="A19" s="58" t="s">
        <v>25</v>
      </c>
      <c r="B19" s="264" t="s">
        <v>32</v>
      </c>
      <c r="C19" s="264"/>
      <c r="D19" s="264"/>
      <c r="E19" s="264"/>
      <c r="F19" s="264"/>
      <c r="G19" s="264"/>
    </row>
    <row r="20" spans="1:7" ht="12.95" customHeight="1" x14ac:dyDescent="0.35">
      <c r="A20" s="7"/>
      <c r="B20" s="29"/>
      <c r="C20" s="7"/>
      <c r="D20" s="7"/>
      <c r="E20" s="28"/>
      <c r="F20" s="15"/>
      <c r="G20" s="15"/>
    </row>
    <row r="21" spans="1:7" x14ac:dyDescent="0.2">
      <c r="A21" s="58" t="s">
        <v>26</v>
      </c>
      <c r="B21" s="264" t="s">
        <v>33</v>
      </c>
      <c r="C21" s="264"/>
      <c r="D21" s="264"/>
      <c r="E21" s="264"/>
      <c r="F21" s="264"/>
      <c r="G21" s="264"/>
    </row>
    <row r="22" spans="1:7" ht="12.95" customHeight="1" x14ac:dyDescent="0.35">
      <c r="A22" s="7"/>
      <c r="B22" s="29"/>
      <c r="C22" s="7"/>
      <c r="D22" s="7"/>
      <c r="E22" s="28"/>
      <c r="F22" s="15"/>
      <c r="G22" s="15"/>
    </row>
    <row r="23" spans="1:7" ht="54" customHeight="1" x14ac:dyDescent="0.2">
      <c r="A23" s="58" t="s">
        <v>27</v>
      </c>
      <c r="B23" s="264" t="s">
        <v>20</v>
      </c>
      <c r="C23" s="264"/>
      <c r="D23" s="264"/>
      <c r="E23" s="264"/>
      <c r="F23" s="264"/>
      <c r="G23" s="264"/>
    </row>
    <row r="24" spans="1:7" ht="12.75" customHeight="1" x14ac:dyDescent="0.2"/>
    <row r="25" spans="1:7" ht="80.25" customHeight="1" x14ac:dyDescent="0.2">
      <c r="A25" s="58" t="s">
        <v>28</v>
      </c>
      <c r="B25" s="264" t="s">
        <v>15</v>
      </c>
      <c r="C25" s="264"/>
      <c r="D25" s="264"/>
      <c r="E25" s="264"/>
      <c r="F25" s="264"/>
      <c r="G25" s="264"/>
    </row>
    <row r="27" spans="1:7" x14ac:dyDescent="0.2">
      <c r="F27" s="33" t="s">
        <v>3</v>
      </c>
      <c r="G27" s="1"/>
    </row>
    <row r="28" spans="1:7" x14ac:dyDescent="0.2">
      <c r="F28" s="33" t="s">
        <v>4</v>
      </c>
      <c r="G28" s="2"/>
    </row>
    <row r="29" spans="1:7" x14ac:dyDescent="0.2">
      <c r="F29"/>
    </row>
  </sheetData>
  <mergeCells count="7">
    <mergeCell ref="B3:G3"/>
    <mergeCell ref="B4:G4"/>
    <mergeCell ref="B5:G5"/>
    <mergeCell ref="B23:G23"/>
    <mergeCell ref="B25:G25"/>
    <mergeCell ref="B19:G19"/>
    <mergeCell ref="B21:G21"/>
  </mergeCells>
  <printOptions horizontalCentered="1"/>
  <pageMargins left="0.5" right="0.5" top="0.52" bottom="0.25" header="0.5" footer="0.35"/>
  <pageSetup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Summary</vt:lpstr>
      <vt:lpstr>TPDES</vt:lpstr>
      <vt:lpstr>GRADING</vt:lpstr>
      <vt:lpstr>STREETS</vt:lpstr>
      <vt:lpstr>SEWER</vt:lpstr>
      <vt:lpstr>WATER</vt:lpstr>
      <vt:lpstr>DRAINAGE</vt:lpstr>
      <vt:lpstr>MISC. IMPROVEMENTS</vt:lpstr>
      <vt:lpstr>ADDITIVE ALT.</vt:lpstr>
      <vt:lpstr>'ADDITIVE ALT.'!Print_Area</vt:lpstr>
      <vt:lpstr>DRAINAGE!Print_Area</vt:lpstr>
      <vt:lpstr>GRADING!Print_Area</vt:lpstr>
      <vt:lpstr>'MISC. IMPROVEMENTS'!Print_Area</vt:lpstr>
      <vt:lpstr>SEWER!Print_Area</vt:lpstr>
      <vt:lpstr>STREETS!Print_Area</vt:lpstr>
      <vt:lpstr>Summary!Print_Area</vt:lpstr>
      <vt:lpstr>TPDES!Print_Area</vt:lpstr>
      <vt:lpstr>WATER!Print_Area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Kyle Gregory</cp:lastModifiedBy>
  <cp:lastPrinted>2026-07-01T15:09:05Z</cp:lastPrinted>
  <dcterms:created xsi:type="dcterms:W3CDTF">2009-02-11T21:40:13Z</dcterms:created>
  <dcterms:modified xsi:type="dcterms:W3CDTF">2026-07-01T15:09:18Z</dcterms:modified>
</cp:coreProperties>
</file>