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U:\Projects\314\47\05\PDF\Bid_260423\Bid_Windridge, Unit 2\Bid Proposal\"/>
    </mc:Choice>
  </mc:AlternateContent>
  <xr:revisionPtr revIDLastSave="0" documentId="13_ncr:1_{669C6B65-D2EB-4637-9CBE-046EDA868933}" xr6:coauthVersionLast="47" xr6:coauthVersionMax="47" xr10:uidLastSave="{00000000-0000-0000-0000-000000000000}"/>
  <bookViews>
    <workbookView xWindow="28680" yWindow="-1455" windowWidth="29040" windowHeight="15720" tabRatio="836" activeTab="2" xr2:uid="{00000000-000D-0000-FFFF-FFFF00000000}"/>
  </bookViews>
  <sheets>
    <sheet name="SUMMARY" sheetId="6" r:id="rId1"/>
    <sheet name="LOT GRADING" sheetId="31" r:id="rId2"/>
    <sheet name="DRAINAGE" sheetId="41" r:id="rId3"/>
    <sheet name="STREETS" sheetId="4" r:id="rId4"/>
    <sheet name="SEWER" sheetId="16" r:id="rId5"/>
    <sheet name="WATER" sheetId="2" r:id="rId6"/>
    <sheet name="TPDES" sheetId="7" r:id="rId7"/>
    <sheet name="MISC. IMPROVEMENTS" sheetId="24" r:id="rId8"/>
    <sheet name="ADD ALT" sheetId="44" r:id="rId9"/>
    <sheet name="Sheet1" sheetId="43" r:id="rId10"/>
  </sheets>
  <definedNames>
    <definedName name="_xlnm.Print_Area" localSheetId="8">'ADD ALT'!$A$1:$F$16</definedName>
    <definedName name="_xlnm.Print_Area" localSheetId="2">DRAINAGE!$A$1:$F$230</definedName>
    <definedName name="_xlnm.Print_Area" localSheetId="1">'LOT GRADING'!$A$1:$F$25</definedName>
    <definedName name="_xlnm.Print_Area" localSheetId="7">'MISC. IMPROVEMENTS'!$A$1:$F$24</definedName>
    <definedName name="_xlnm.Print_Area" localSheetId="4">SEWER!$A$1:$G$40</definedName>
    <definedName name="_xlnm.Print_Area" localSheetId="3">STREETS!$A$1:$F$39</definedName>
    <definedName name="_xlnm.Print_Area" localSheetId="0">SUMMARY!$A$1:$F$38</definedName>
    <definedName name="_xlnm.Print_Area" localSheetId="6">TPDES!$A$1:$F$29</definedName>
    <definedName name="_xlnm.Print_Area" localSheetId="5">WATER!$A$1:$F$49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4" l="1"/>
  <c r="B4" i="44"/>
  <c r="F2" i="44"/>
  <c r="F1" i="44"/>
  <c r="A16" i="7"/>
  <c r="A215" i="41"/>
  <c r="A216" i="41" s="1"/>
  <c r="A220" i="41" l="1"/>
  <c r="A179" i="41"/>
  <c r="A180" i="41" s="1"/>
  <c r="A187" i="41"/>
  <c r="A188" i="41" s="1"/>
  <c r="A189" i="41" s="1"/>
  <c r="A190" i="41" s="1"/>
  <c r="A198" i="41"/>
  <c r="A44" i="41"/>
  <c r="A45" i="41" s="1"/>
  <c r="A132" i="41"/>
  <c r="A133" i="41" s="1"/>
  <c r="A124" i="41"/>
  <c r="A125" i="41" s="1"/>
  <c r="A92" i="41"/>
  <c r="A93" i="41" s="1"/>
  <c r="A97" i="41" s="1"/>
  <c r="A98" i="41" s="1"/>
  <c r="A99" i="41" s="1"/>
  <c r="A84" i="41"/>
  <c r="A85" i="41" s="1"/>
  <c r="A74" i="41"/>
  <c r="A75" i="41" s="1"/>
  <c r="A52" i="41"/>
  <c r="A53" i="41" s="1"/>
  <c r="A20" i="4"/>
  <c r="A23" i="4"/>
  <c r="A100" i="41" l="1"/>
  <c r="A101" i="41" s="1"/>
  <c r="A63" i="41"/>
  <c r="A14" i="7"/>
  <c r="A204" i="41"/>
  <c r="A205" i="41" s="1"/>
  <c r="A206" i="41" s="1"/>
  <c r="A28" i="41"/>
  <c r="A29" i="41" s="1"/>
  <c r="A19" i="41"/>
  <c r="A20" i="41" s="1"/>
  <c r="A11" i="24"/>
  <c r="A10" i="24"/>
  <c r="A9" i="24"/>
  <c r="C10" i="43"/>
  <c r="C9" i="43"/>
  <c r="C11" i="43"/>
  <c r="A6" i="43"/>
  <c r="E19" i="16" s="1"/>
  <c r="A4" i="43"/>
  <c r="A15" i="7"/>
  <c r="A13" i="7"/>
  <c r="A12" i="7"/>
  <c r="A11" i="7"/>
  <c r="A10" i="7"/>
  <c r="A9" i="7"/>
  <c r="A26" i="2"/>
  <c r="A25" i="2"/>
  <c r="A24" i="2"/>
  <c r="A23" i="2"/>
  <c r="A22" i="2"/>
  <c r="A21" i="2"/>
  <c r="A20" i="2"/>
  <c r="A19" i="2"/>
  <c r="A18" i="2"/>
  <c r="A17" i="2"/>
  <c r="A16" i="2"/>
  <c r="A15" i="2"/>
  <c r="A14" i="2"/>
  <c r="A13" i="2"/>
  <c r="A12" i="2"/>
  <c r="A11" i="2"/>
  <c r="A10" i="2"/>
  <c r="A9" i="2"/>
  <c r="A25" i="4"/>
  <c r="A24" i="4"/>
  <c r="A22" i="4"/>
  <c r="A21" i="4"/>
  <c r="A19" i="4"/>
  <c r="A18" i="4"/>
  <c r="A17" i="4"/>
  <c r="A16" i="4"/>
  <c r="A15" i="4"/>
  <c r="A14" i="4"/>
  <c r="A13" i="4"/>
  <c r="A12" i="4"/>
  <c r="A11" i="4"/>
  <c r="A10" i="4"/>
  <c r="A9" i="4"/>
  <c r="A9" i="31"/>
  <c r="A208" i="41" l="1"/>
  <c r="A209" i="41" s="1"/>
  <c r="A210" i="41" s="1"/>
  <c r="A211" i="41" s="1"/>
  <c r="A207" i="41"/>
  <c r="M45" i="43"/>
  <c r="F45" i="43"/>
  <c r="M44" i="43"/>
  <c r="F44" i="43"/>
  <c r="M43" i="43"/>
  <c r="F43" i="43"/>
  <c r="M42" i="43"/>
  <c r="F42" i="43"/>
  <c r="M41" i="43"/>
  <c r="F41" i="43"/>
  <c r="M40" i="43"/>
  <c r="F40" i="43"/>
  <c r="M39" i="43"/>
  <c r="F39" i="43"/>
  <c r="M38" i="43"/>
  <c r="F38" i="43"/>
  <c r="M37" i="43"/>
  <c r="F37" i="43"/>
  <c r="M36" i="43"/>
  <c r="F36" i="43"/>
  <c r="M35" i="43"/>
  <c r="F35" i="43"/>
  <c r="M34" i="43"/>
  <c r="F34" i="43"/>
  <c r="M33" i="43"/>
  <c r="F33" i="43"/>
  <c r="M32" i="43"/>
  <c r="F32" i="43"/>
  <c r="M31" i="43"/>
  <c r="F31" i="43"/>
  <c r="M30" i="43"/>
  <c r="F30" i="43"/>
  <c r="M29" i="43"/>
  <c r="F29" i="43"/>
  <c r="M28" i="43"/>
  <c r="F28" i="43"/>
  <c r="M27" i="43"/>
  <c r="F27" i="43"/>
  <c r="M26" i="43"/>
  <c r="F26" i="43"/>
  <c r="M25" i="43"/>
  <c r="F25" i="43"/>
  <c r="M24" i="43"/>
  <c r="F24" i="43"/>
  <c r="M23" i="43"/>
  <c r="F23" i="43"/>
  <c r="M22" i="43"/>
  <c r="F22" i="43"/>
  <c r="M21" i="43"/>
  <c r="F21" i="43"/>
  <c r="M20" i="43"/>
  <c r="F20" i="43"/>
  <c r="M19" i="43"/>
  <c r="F19" i="43"/>
  <c r="M18" i="43"/>
  <c r="F18" i="43"/>
  <c r="M17" i="43"/>
  <c r="F17" i="43"/>
  <c r="M16" i="43"/>
  <c r="F16" i="43"/>
  <c r="M15" i="43"/>
  <c r="F15" i="43"/>
  <c r="M14" i="43"/>
  <c r="F14" i="43"/>
  <c r="M13" i="43"/>
  <c r="F13" i="43"/>
  <c r="M12" i="43"/>
  <c r="F12" i="43"/>
  <c r="M11" i="43"/>
  <c r="F11" i="43"/>
  <c r="M10" i="43"/>
  <c r="F10" i="43"/>
  <c r="M9" i="43"/>
  <c r="F9" i="43"/>
  <c r="M8" i="43"/>
  <c r="F8" i="43"/>
  <c r="M7" i="43"/>
  <c r="F7" i="43"/>
  <c r="M6" i="43"/>
  <c r="F6" i="43"/>
  <c r="M5" i="43"/>
  <c r="F5" i="43"/>
  <c r="M4" i="43"/>
  <c r="F4" i="43"/>
  <c r="M3" i="43"/>
  <c r="F3" i="43"/>
  <c r="M2" i="43"/>
  <c r="F2" i="43"/>
  <c r="A2" i="43" l="1"/>
  <c r="A7" i="43"/>
  <c r="E20" i="16" s="1"/>
  <c r="B9" i="6"/>
  <c r="A20" i="16" l="1"/>
  <c r="A21" i="16" s="1"/>
  <c r="G2" i="16" l="1"/>
  <c r="G1" i="16"/>
  <c r="F2" i="2"/>
  <c r="F1" i="2"/>
  <c r="F2" i="41"/>
  <c r="F1" i="41"/>
  <c r="F2" i="4"/>
  <c r="F1" i="4"/>
  <c r="F2" i="31"/>
  <c r="F1" i="31"/>
  <c r="F1" i="24"/>
  <c r="F1" i="7"/>
  <c r="B4" i="41"/>
  <c r="B4" i="24"/>
  <c r="B4" i="16"/>
  <c r="B4" i="2"/>
  <c r="B4" i="4"/>
  <c r="B4" i="31"/>
  <c r="B4" i="7"/>
  <c r="F2" i="24"/>
  <c r="F2" i="7"/>
  <c r="D11" i="2" l="1"/>
  <c r="D10" i="2"/>
  <c r="D9" i="2"/>
  <c r="H3" i="31"/>
  <c r="H4" i="31"/>
  <c r="H4" i="4"/>
  <c r="H3" i="4"/>
  <c r="H4" i="41"/>
  <c r="H3" i="41"/>
  <c r="H5" i="4" l="1"/>
  <c r="I5" i="4" s="1"/>
  <c r="H5" i="31"/>
  <c r="I5" i="31" s="1"/>
  <c r="H4" i="24"/>
  <c r="H3" i="24"/>
  <c r="H5" i="41"/>
  <c r="I5" i="41" s="1"/>
  <c r="H5" i="24" l="1"/>
  <c r="I5" i="24" s="1"/>
  <c r="D9" i="24" l="1"/>
</calcChain>
</file>

<file path=xl/sharedStrings.xml><?xml version="1.0" encoding="utf-8"?>
<sst xmlns="http://schemas.openxmlformats.org/spreadsheetml/2006/main" count="1244" uniqueCount="251">
  <si>
    <t>SY</t>
  </si>
  <si>
    <t>CY</t>
  </si>
  <si>
    <t>UNIT OF MEASURE</t>
  </si>
  <si>
    <t>Bidders Initials</t>
  </si>
  <si>
    <t>Date</t>
  </si>
  <si>
    <t>LS</t>
  </si>
  <si>
    <t>LF</t>
  </si>
  <si>
    <t>EA</t>
  </si>
  <si>
    <t>TOTAL COST</t>
  </si>
  <si>
    <t>$</t>
  </si>
  <si>
    <t>Job No.</t>
  </si>
  <si>
    <t>WATER IMPROVEMENTS</t>
  </si>
  <si>
    <t>NO.</t>
  </si>
  <si>
    <t>DESCRIPTION</t>
  </si>
  <si>
    <t>UNIT PRICES</t>
  </si>
  <si>
    <t>COST</t>
  </si>
  <si>
    <t>BID SUMMARY</t>
  </si>
  <si>
    <t>SEDIMENTATION AND EROSION CONTROL</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</si>
  <si>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</si>
  <si>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</si>
  <si>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VF</t>
  </si>
  <si>
    <t>STREET IMPROVEMENTS</t>
  </si>
  <si>
    <t>AC</t>
  </si>
  <si>
    <t>DRAINAGE IMPROVEMENTS</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</si>
  <si>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a difference of more than three percent (3%), the Contractor shall notify the Engineer forty-eight (48) hours prior to signing the contract.</t>
  </si>
  <si>
    <t>SEDIMENTATION &amp; EROSION CONTROL</t>
  </si>
  <si>
    <t>BID PROPOSAL SCHEDULE</t>
  </si>
  <si>
    <t>BID PROPOSAL SCHEDULE
STREET IMPROVEMENTS</t>
  </si>
  <si>
    <t xml:space="preserve">BID PROPOSAL SCHEDULE                                                                    </t>
  </si>
  <si>
    <t>BIDDER'S NAME: _______________________________________</t>
  </si>
  <si>
    <t>Note to Bidders:</t>
  </si>
  <si>
    <t>TON</t>
  </si>
  <si>
    <t>MISC. IMPROVEMENTS</t>
  </si>
  <si>
    <t>*</t>
  </si>
  <si>
    <t>APPROX. QUANTITIES</t>
  </si>
  <si>
    <t>TOTAL BASE BID:</t>
  </si>
  <si>
    <t>Drain "A"</t>
  </si>
  <si>
    <t>EACH</t>
  </si>
  <si>
    <t>Cost of irrigation services shall include cost of 4" pvc sleeves and/or conduits.</t>
  </si>
  <si>
    <t>TOTAL BID:</t>
  </si>
  <si>
    <t>Drain "B"</t>
  </si>
  <si>
    <t>SANITARY SEWER IMPROVEMENTS</t>
  </si>
  <si>
    <r>
      <t xml:space="preserve">Street base and subgrade material is measured per square yard </t>
    </r>
    <r>
      <rPr>
        <u/>
        <sz val="10"/>
        <rFont val="Arial"/>
        <family val="2"/>
      </rPr>
      <t>between curbs</t>
    </r>
    <r>
      <rPr>
        <sz val="10"/>
        <rFont val="Arial"/>
        <family val="2"/>
      </rPr>
      <t xml:space="preserve"> of the specified thickness required. The cost of the base and subgrade material under and behind the curb is to be included in the cost of the curb.</t>
    </r>
  </si>
  <si>
    <t>36" R.C.P.</t>
  </si>
  <si>
    <t>24" R.C.P.</t>
  </si>
  <si>
    <t>SANITARY SEWER IMPROVEMENTS*</t>
  </si>
  <si>
    <t>WATER IMPROVEMENTS*</t>
  </si>
  <si>
    <t>STABILIZED CONSTRUCTION ENTRANCE</t>
  </si>
  <si>
    <t>CONCRETE WASHOUT PIT</t>
  </si>
  <si>
    <t>INLET PROTECTION</t>
  </si>
  <si>
    <t>ROCK BERM</t>
  </si>
  <si>
    <t>All final lot grading shall be compacted in accordance with notes on the Lot Grading Plan</t>
  </si>
  <si>
    <t>CLEARING &amp; GRUBBING (Streets &amp; Easements)</t>
  </si>
  <si>
    <t>EXCAVATION</t>
  </si>
  <si>
    <t>EMBANKMENT</t>
  </si>
  <si>
    <t>3" HMAC, TYPE D</t>
  </si>
  <si>
    <t>STRIPING</t>
  </si>
  <si>
    <t>SIGNAGE</t>
  </si>
  <si>
    <t>DRAIN CLEARING</t>
  </si>
  <si>
    <t>DRAINAGE EMBANKMENT</t>
  </si>
  <si>
    <t>5'x3' BOX CULVERT</t>
  </si>
  <si>
    <t>5'x5' JUNCTION BOX</t>
  </si>
  <si>
    <t>6'x6' JUNCTION BOX</t>
  </si>
  <si>
    <t>10' TYPE C CURB INLET</t>
  </si>
  <si>
    <t>15' TYPE C CURB INLET</t>
  </si>
  <si>
    <t>20' TYPE C CURB INLET</t>
  </si>
  <si>
    <t>PIPE HANDRAIL</t>
  </si>
  <si>
    <t>6" CONCRETE RIP-RAP</t>
  </si>
  <si>
    <t>4'x4' JUNCTION BOX</t>
  </si>
  <si>
    <t>DRAINAGE CLEARING</t>
  </si>
  <si>
    <t>8" C-900 PVC PIPE</t>
  </si>
  <si>
    <t>DUCTILE IRON FITTINGS</t>
  </si>
  <si>
    <t>12" GATE VALVE &amp; BOXES, M.J.</t>
  </si>
  <si>
    <t>8" GATE VALVE &amp; BOXES, M.J.</t>
  </si>
  <si>
    <t>FIRE HYDRANT ASSEMBLY</t>
  </si>
  <si>
    <t>2" BLOWOFFS (PERM)</t>
  </si>
  <si>
    <t>TRENCH EXCAVATION PROTECTION</t>
  </si>
  <si>
    <t>HYDROSTATIC TESTING</t>
  </si>
  <si>
    <t>MACHINE CHLORINATION</t>
  </si>
  <si>
    <t>8" WATER TIE IN</t>
  </si>
  <si>
    <t>12" WATER TIE IN</t>
  </si>
  <si>
    <t>CAST IRON METER BOXES</t>
  </si>
  <si>
    <t>Cost of joint restraint facilities shall be included in the cost for PVC pipe (no separate pay item)</t>
  </si>
  <si>
    <t>Service cost shall include cost of 4" PVC sleeve</t>
  </si>
  <si>
    <t>SANITARY SEWER PIPE</t>
  </si>
  <si>
    <t>0' - 6'</t>
  </si>
  <si>
    <t>6' - 8'</t>
  </si>
  <si>
    <t>8' - 10'</t>
  </si>
  <si>
    <t>10' - 12'</t>
  </si>
  <si>
    <t>12' - 14'</t>
  </si>
  <si>
    <t>14' - 16'</t>
  </si>
  <si>
    <t>8" SDR 26</t>
  </si>
  <si>
    <t xml:space="preserve">          8" SDR 26 (160 PSI)</t>
  </si>
  <si>
    <t>STANDARD MANHOLE</t>
  </si>
  <si>
    <t>MANHOLE EXTRA DEPTH</t>
  </si>
  <si>
    <t>MANHOLE RING ENCASEMENT</t>
  </si>
  <si>
    <t>EXTERNAL DROP STRUCTURE</t>
  </si>
  <si>
    <t>TV VIDEO SEWER LINE</t>
  </si>
  <si>
    <t>Unit cost of 6" Sanitary Sewer Lateral shall include WYES, fittings, cleanouts, and trench excavation protection.</t>
  </si>
  <si>
    <t>PAYMENT &amp; PERFORMANCE BOND</t>
  </si>
  <si>
    <t>Laterals</t>
  </si>
  <si>
    <t>Manhole</t>
  </si>
  <si>
    <t>top</t>
  </si>
  <si>
    <t>out</t>
  </si>
  <si>
    <t>latlength</t>
  </si>
  <si>
    <t>num</t>
  </si>
  <si>
    <t>lots =</t>
  </si>
  <si>
    <t>Vertical Stacks</t>
  </si>
  <si>
    <t>Manholes</t>
  </si>
  <si>
    <t>VF(exd)</t>
  </si>
  <si>
    <t>vs=</t>
  </si>
  <si>
    <t>mh=</t>
  </si>
  <si>
    <t>3/4" SHORT SINGLE SERVICE W/ 5/8" METER</t>
  </si>
  <si>
    <t>3/4" LONG SINGLE SERVICE W/ 5/8" METER</t>
  </si>
  <si>
    <t>Contractor shall provide BMP to protect the perimeter floodplain from any stockpile.</t>
  </si>
  <si>
    <t>LOT GRADING IMPROVEMENTS</t>
  </si>
  <si>
    <t>Costs associated with installation of wheelchair ramps shall be included in the cost of the sidewalks. (no separate pay item)</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</si>
  <si>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</si>
  <si>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Cost of pipe to include bedding &amp; backfill</t>
  </si>
  <si>
    <t>Water tie-in to include all fittings necessary for completion and sanitization including 2" temporary blowoff</t>
  </si>
  <si>
    <t>Conduit line items are just to acquire Unit Price.  Actual quantities will be pending municipalities final design.</t>
  </si>
  <si>
    <t>Contractor shall account for any shrinkage/swelling of soil material within bid price for excavation/embankment.</t>
  </si>
  <si>
    <t>CUT</t>
  </si>
  <si>
    <t>FILL</t>
  </si>
  <si>
    <t>1" SHORT DUAL SERVICE W/ 5/8" METERS</t>
  </si>
  <si>
    <t>1" LONG DUAL SERVICE W/ 5/8" METERS</t>
  </si>
  <si>
    <t>Commencement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When the project is located within the Bexar County controlled MS4, the Contractor must provide 48-hours of notice to the assigned Bexar County SWP3 Inspector noted on the Storm Water Quality (SWQ) permit letter.
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</si>
  <si>
    <t>Xtra</t>
  </si>
  <si>
    <t>Drain "C"</t>
  </si>
  <si>
    <t>Drain "D"</t>
  </si>
  <si>
    <t>Basin "A"</t>
  </si>
  <si>
    <t>Includes Warranty Assignments or Bonds, per AHJ General Construction Permit requirements.</t>
  </si>
  <si>
    <t>Fitting weights are (and are to be) based on S.A.W.S. weights for Compact M.J. Fittings</t>
  </si>
  <si>
    <t>Refer quantities to the current AHJ Standard Specifications for Construction. An AHJ GCP (General Construction Permit) is required.  Contractor shall provide proof of trench compaction test results as tested by a Geotechnical Engineer, to comply with AHJ GCP. Cost of first time testing to be paid by owner. Cost of required retesting shall be paid by Contractor.</t>
  </si>
  <si>
    <t>All Conduit to be Schedule 80</t>
  </si>
  <si>
    <t>SF</t>
  </si>
  <si>
    <t>Establish vegetation per specifications noted in construction plans.</t>
  </si>
  <si>
    <t>D3</t>
  </si>
  <si>
    <t>E3</t>
  </si>
  <si>
    <t>K1</t>
  </si>
  <si>
    <t>K2</t>
  </si>
  <si>
    <t>K3</t>
  </si>
  <si>
    <t>L1</t>
  </si>
  <si>
    <t>L2</t>
  </si>
  <si>
    <t>L3</t>
  </si>
  <si>
    <t>L4</t>
  </si>
  <si>
    <t>M1</t>
  </si>
  <si>
    <t>M2</t>
  </si>
  <si>
    <t>M3</t>
  </si>
  <si>
    <t>N1</t>
  </si>
  <si>
    <t>N2</t>
  </si>
  <si>
    <t>N3</t>
  </si>
  <si>
    <t>N4</t>
  </si>
  <si>
    <t>N5</t>
  </si>
  <si>
    <t>N6</t>
  </si>
  <si>
    <t>O1</t>
  </si>
  <si>
    <t>O2</t>
  </si>
  <si>
    <t>O3</t>
  </si>
  <si>
    <t>O4</t>
  </si>
  <si>
    <t>O5</t>
  </si>
  <si>
    <t>P1</t>
  </si>
  <si>
    <t>P2</t>
  </si>
  <si>
    <t>Q1</t>
  </si>
  <si>
    <t>Q2</t>
  </si>
  <si>
    <t>R1</t>
  </si>
  <si>
    <t>R3</t>
  </si>
  <si>
    <t>R2</t>
  </si>
  <si>
    <t>S1</t>
  </si>
  <si>
    <t>F3</t>
  </si>
  <si>
    <t>WINDRIDGE, UNIT 2</t>
  </si>
  <si>
    <t>314-47-05</t>
  </si>
  <si>
    <t>REMOVE PLUG &amp; TIE-IN TO EXISTING STUB OUT</t>
  </si>
  <si>
    <t>16" STEEL CASING</t>
  </si>
  <si>
    <t>SILT FENCE</t>
  </si>
  <si>
    <t>EARTH CHECK BERM</t>
  </si>
  <si>
    <t>ROCK FILTER DAM</t>
  </si>
  <si>
    <t>ESTABLISH VEGETATION</t>
  </si>
  <si>
    <t>5' SIDEWALK</t>
  </si>
  <si>
    <t>4" HMAC, TYPE D</t>
  </si>
  <si>
    <t>8" FLEX BASE (TYPE A, GR 1-2)</t>
  </si>
  <si>
    <t>12" FLEX BASE  (TYPE A, GR 1-2)</t>
  </si>
  <si>
    <t>8" COMPACTED SUBGRADE</t>
  </si>
  <si>
    <t>10' SIDEWALK</t>
  </si>
  <si>
    <t>9' SIDEWALK WITH COMBINATION RAIL</t>
  </si>
  <si>
    <t>REMOVE TIMBER GUARD POST</t>
  </si>
  <si>
    <t>REMOVE EXISTING HEADER CURB</t>
  </si>
  <si>
    <t>TIE INTO EXISTING PAVEMENT</t>
  </si>
  <si>
    <t>CONCRETE WALL</t>
  </si>
  <si>
    <t>ACCESS GATE</t>
  </si>
  <si>
    <t>TIE INTO EXISTING DRAIN</t>
  </si>
  <si>
    <t>6"- 8" BULL ROCK (12" DEEP)</t>
  </si>
  <si>
    <t>TIE INTO DRAIN "D"</t>
  </si>
  <si>
    <t>30" R.C.P.</t>
  </si>
  <si>
    <t>6'x6' JUNCTION BOX WITH 4 WAY INLET</t>
  </si>
  <si>
    <t>CONCRETE COLLAR</t>
  </si>
  <si>
    <t>Drain "E"</t>
  </si>
  <si>
    <t>Drain "F"</t>
  </si>
  <si>
    <t>Drain "G"</t>
  </si>
  <si>
    <t>Drain "H"</t>
  </si>
  <si>
    <t>Drain "I"</t>
  </si>
  <si>
    <t>Drain "J"</t>
  </si>
  <si>
    <t>Drain "K"</t>
  </si>
  <si>
    <t>Drain "L"</t>
  </si>
  <si>
    <t>Drain "M"</t>
  </si>
  <si>
    <t>Drain "N"</t>
  </si>
  <si>
    <t>TIE INTO DRAIN "G"</t>
  </si>
  <si>
    <t>TIE INTO DRAIN "E"</t>
  </si>
  <si>
    <t>3'x2' BOX CULVERT</t>
  </si>
  <si>
    <t>4'x3' BOX CULVERT</t>
  </si>
  <si>
    <t>TIE INTO DRAIN "M"</t>
  </si>
  <si>
    <t>18" R.C.P.</t>
  </si>
  <si>
    <t>18" CLASS IV R.C.P.</t>
  </si>
  <si>
    <t>Drain "J-1"</t>
  </si>
  <si>
    <t>Drain "J-2"</t>
  </si>
  <si>
    <t>Drain "N-1"</t>
  </si>
  <si>
    <t>Drain "N-2"</t>
  </si>
  <si>
    <t>Drain "O"</t>
  </si>
  <si>
    <t>Drain "P"</t>
  </si>
  <si>
    <t>Drain "Q"</t>
  </si>
  <si>
    <t>CONCRETE HEADWALL TXDOT</t>
  </si>
  <si>
    <t>48" R.C.P.</t>
  </si>
  <si>
    <t>54" R.C.P.</t>
  </si>
  <si>
    <t>7'x7' JUNCTION BOX</t>
  </si>
  <si>
    <t xml:space="preserve">6'x6' JUNCTION BOX </t>
  </si>
  <si>
    <t>TIE INTO DRAIN "N"</t>
  </si>
  <si>
    <t>6'x6' JUNCTION BOX W/ 4 WAY INLET</t>
  </si>
  <si>
    <t>4'x2' BOX CULVERT</t>
  </si>
  <si>
    <t>5'x2' BOX CULVERT</t>
  </si>
  <si>
    <t>REMOVE &amp; REPLACE EXISTING CONCRETE RIP RAP</t>
  </si>
  <si>
    <t>REMOVE &amp; REPLACE EXISITNG HEADWALL</t>
  </si>
  <si>
    <t>12" DEWATERING OUTLET</t>
  </si>
  <si>
    <t>Basin "B"</t>
  </si>
  <si>
    <t>LOT CLEARING &amp; GRUBBING (ALL LOTS)</t>
  </si>
  <si>
    <t>DRAINAGE EXCAVATION (ROCK ANTICIPATED)</t>
  </si>
  <si>
    <t xml:space="preserve">DRAINAGE EMBANKMENT </t>
  </si>
  <si>
    <t>5" CONCRETE RIP-RAP</t>
  </si>
  <si>
    <t>TIE INTO DRAIN "J"</t>
  </si>
  <si>
    <t>TIE INTO DRAIN "H"</t>
  </si>
  <si>
    <t>TIE INTO DRAIN "P"</t>
  </si>
  <si>
    <t>TIE INTO DRAIN "Q"</t>
  </si>
  <si>
    <t>1" IRRIGATION SERVICE WITH  METER</t>
  </si>
  <si>
    <t xml:space="preserve">6' VINYL COATED BLACK CHAIN LINK FENCE </t>
  </si>
  <si>
    <t>5'x5' JUNCTION BOX WITH 4 WAY INLET</t>
  </si>
  <si>
    <t>12" CORRUGATED HDPE</t>
  </si>
  <si>
    <t>4" SANITARY SEWER LATERAL (SDR 26)</t>
  </si>
  <si>
    <t>DEWATERING OUTLET</t>
  </si>
  <si>
    <t>EXPORT / HAULOFF MATERIAL</t>
  </si>
  <si>
    <t>CURB &amp; GUTTER  - PER CITY OF KERRVILLE</t>
  </si>
  <si>
    <t>ADDITIVE ALTERNATE</t>
  </si>
  <si>
    <t>The intention of this additive alternate is to cover 8" Lime Stabilization where the PI index encountered is greater than 20.</t>
  </si>
  <si>
    <t>8" LIME STABILIZED SUBGRADE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</si>
</sst>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0"/>
    <numFmt numFmtId="171" formatCode="#."/>
  </numFmts>
  <fonts count="23"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sz val="8"/>
      <name val="Arial"/>
      <family val="2"/>
    </font>
    <font>
      <b/>
      <u/>
      <sz val="10"/>
      <name val="Arial"/>
      <family val="2"/>
    </font>
    <font>
      <u/>
      <sz val="10"/>
      <name val="Arial"/>
      <family val="2"/>
    </font>
    <font>
      <b/>
      <i/>
      <sz val="10"/>
      <name val="Arial"/>
      <family val="2"/>
    </font>
    <font>
      <sz val="12"/>
      <name val="Times New Roman"/>
      <family val="1"/>
    </font>
    <font>
      <sz val="9"/>
      <name val="Arial"/>
      <family val="2"/>
    </font>
    <font>
      <sz val="10"/>
      <name val="Arial"/>
      <family val="2"/>
    </font>
    <font>
      <sz val="11"/>
      <color theme="1"/>
      <name val="Calibri"/>
      <family val="2"/>
      <scheme val="minor"/>
    </font>
    <font>
      <sz val="10"/>
      <color theme="1"/>
      <name val="Arial"/>
      <family val="2"/>
    </font>
    <font>
      <b/>
      <sz val="10"/>
      <color theme="1"/>
      <name val="Arial"/>
      <family val="2"/>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43" fontId="3" fillId="0" borderId="0" applyFont="0" applyFill="0" applyBorder="0" applyAlignment="0" applyProtection="0"/>
    <xf numFmtId="43" fontId="18" fillId="0" borderId="0" applyFont="0" applyFill="0" applyBorder="0" applyAlignment="0" applyProtection="0"/>
    <xf numFmtId="0" fontId="19" fillId="0" borderId="0"/>
    <xf numFmtId="0" fontId="16" fillId="0" borderId="0"/>
    <xf numFmtId="0" fontId="6" fillId="0" borderId="0"/>
    <xf numFmtId="0" fontId="16" fillId="0" borderId="0"/>
    <xf numFmtId="0" fontId="2" fillId="0" borderId="0"/>
    <xf numFmtId="0" fontId="1" fillId="0" borderId="0"/>
  </cellStyleXfs>
  <cellXfs count="237">
    <xf numFmtId="0" fontId="0" fillId="0" borderId="0" xfId="0"/>
    <xf numFmtId="44" fontId="0" fillId="0" borderId="0" xfId="0" applyNumberFormat="1"/>
    <xf numFmtId="0" fontId="0" fillId="0" borderId="1" xfId="0" applyBorder="1"/>
    <xf numFmtId="0" fontId="0" fillId="0" borderId="2" xfId="0" applyBorder="1"/>
    <xf numFmtId="0" fontId="8" fillId="0" borderId="0" xfId="0" applyFont="1" applyAlignment="1">
      <alignment horizontal="left"/>
    </xf>
    <xf numFmtId="2" fontId="0" fillId="0" borderId="0" xfId="0" applyNumberFormat="1"/>
    <xf numFmtId="167" fontId="7" fillId="0" borderId="0" xfId="0" applyNumberFormat="1" applyFont="1" applyAlignment="1">
      <alignment horizontal="center" vertical="center"/>
    </xf>
    <xf numFmtId="0" fontId="6" fillId="0" borderId="0" xfId="0" applyFont="1"/>
    <xf numFmtId="0" fontId="9" fillId="0" borderId="0" xfId="0" applyFont="1"/>
    <xf numFmtId="0" fontId="6" fillId="0" borderId="0" xfId="0" applyFont="1" applyAlignment="1">
      <alignment horizontal="center" vertical="center"/>
    </xf>
    <xf numFmtId="166" fontId="6" fillId="0" borderId="0" xfId="0" applyNumberFormat="1" applyFont="1" applyAlignment="1">
      <alignment horizontal="left" vertical="center"/>
    </xf>
    <xf numFmtId="166" fontId="6" fillId="0" borderId="0" xfId="0" applyNumberFormat="1" applyFont="1" applyAlignment="1">
      <alignment horizontal="center" vertical="center"/>
    </xf>
    <xf numFmtId="44" fontId="11" fillId="0" borderId="0" xfId="0" applyNumberFormat="1" applyFont="1" applyAlignment="1">
      <alignment horizontal="left"/>
    </xf>
    <xf numFmtId="0" fontId="6" fillId="0" borderId="0" xfId="0" applyFont="1" applyAlignment="1">
      <alignment horizontal="right"/>
    </xf>
    <xf numFmtId="44" fontId="6" fillId="0" borderId="0" xfId="0" applyNumberFormat="1" applyFont="1" applyAlignment="1">
      <alignment horizontal="left"/>
    </xf>
    <xf numFmtId="166"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0" fontId="6" fillId="0" borderId="0" xfId="0" applyFont="1" applyAlignment="1">
      <alignment horizontal="left" vertical="center"/>
    </xf>
    <xf numFmtId="164" fontId="14" fillId="0" borderId="0" xfId="0" applyNumberFormat="1" applyFont="1" applyAlignment="1">
      <alignment horizontal="center" vertical="center"/>
    </xf>
    <xf numFmtId="1" fontId="6" fillId="0" borderId="0" xfId="0" applyNumberFormat="1" applyFont="1" applyAlignment="1">
      <alignment horizontal="left" vertical="center"/>
    </xf>
    <xf numFmtId="0" fontId="13" fillId="0" borderId="0" xfId="0" applyFont="1"/>
    <xf numFmtId="166" fontId="4" fillId="0" borderId="0" xfId="0" applyNumberFormat="1" applyFont="1" applyAlignment="1">
      <alignment horizontal="right" vertical="center"/>
    </xf>
    <xf numFmtId="0" fontId="4" fillId="0" borderId="0" xfId="0" applyFont="1" applyAlignment="1">
      <alignment horizontal="right"/>
    </xf>
    <xf numFmtId="0" fontId="4" fillId="0" borderId="0" xfId="0" applyFont="1" applyAlignment="1">
      <alignment horizontal="center" vertical="center"/>
    </xf>
    <xf numFmtId="166" fontId="4" fillId="0" borderId="0" xfId="0" applyNumberFormat="1" applyFont="1" applyAlignment="1">
      <alignment horizontal="center"/>
    </xf>
    <xf numFmtId="167" fontId="7" fillId="0" borderId="0" xfId="0" applyNumberFormat="1" applyFont="1" applyAlignment="1">
      <alignment vertical="center"/>
    </xf>
    <xf numFmtId="1" fontId="6" fillId="0" borderId="0" xfId="0" applyNumberFormat="1" applyFont="1" applyAlignment="1">
      <alignment vertical="center"/>
    </xf>
    <xf numFmtId="0" fontId="0" fillId="0" borderId="0" xfId="0" applyAlignment="1">
      <alignment vertical="center"/>
    </xf>
    <xf numFmtId="0" fontId="20" fillId="0" borderId="0" xfId="0" applyFont="1" applyProtection="1">
      <protection locked="0"/>
    </xf>
    <xf numFmtId="0" fontId="20" fillId="0" borderId="0" xfId="0" applyFont="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20" fillId="0" borderId="0" xfId="0" applyFont="1" applyAlignment="1" applyProtection="1">
      <alignment vertical="center" wrapText="1"/>
      <protection locked="0"/>
    </xf>
    <xf numFmtId="0" fontId="21" fillId="0" borderId="11" xfId="0" applyFont="1" applyBorder="1" applyAlignment="1" applyProtection="1">
      <alignment horizontal="left"/>
      <protection locked="0"/>
    </xf>
    <xf numFmtId="0" fontId="4" fillId="0" borderId="0" xfId="0" applyFont="1" applyAlignment="1">
      <alignment horizontal="right" vertical="top"/>
    </xf>
    <xf numFmtId="0" fontId="6" fillId="0" borderId="0" xfId="0" applyFont="1" applyAlignment="1">
      <alignment horizontal="right" vertical="top"/>
    </xf>
    <xf numFmtId="0" fontId="0" fillId="0" borderId="0" xfId="0" applyAlignment="1">
      <alignment horizontal="justify" vertical="top"/>
    </xf>
    <xf numFmtId="0" fontId="4" fillId="0" borderId="0" xfId="0" applyFont="1" applyAlignment="1">
      <alignment horizontal="justify" vertical="top"/>
    </xf>
    <xf numFmtId="0" fontId="6" fillId="0" borderId="0" xfId="0" applyFont="1" applyAlignment="1">
      <alignment horizontal="justify" vertical="top"/>
    </xf>
    <xf numFmtId="0" fontId="8" fillId="0" borderId="0" xfId="0" applyFont="1" applyAlignment="1">
      <alignment horizontal="justify" vertical="top"/>
    </xf>
    <xf numFmtId="2" fontId="0" fillId="0" borderId="0" xfId="0" applyNumberFormat="1" applyAlignment="1">
      <alignment horizontal="justify" vertical="top"/>
    </xf>
    <xf numFmtId="0" fontId="6" fillId="0" borderId="0" xfId="0" applyFont="1" applyAlignment="1">
      <alignment horizontal="justify" vertical="top" wrapText="1"/>
    </xf>
    <xf numFmtId="0" fontId="0" fillId="0" borderId="0" xfId="0" applyAlignment="1">
      <alignment horizontal="justify" vertical="top" wrapText="1"/>
    </xf>
    <xf numFmtId="14" fontId="6" fillId="0" borderId="0" xfId="0" applyNumberFormat="1" applyFont="1" applyAlignment="1">
      <alignment horizontal="left"/>
    </xf>
    <xf numFmtId="171" fontId="20" fillId="0" borderId="11" xfId="0" applyNumberFormat="1" applyFont="1" applyBorder="1" applyAlignment="1" applyProtection="1">
      <alignment horizontal="center"/>
      <protection locked="0"/>
    </xf>
    <xf numFmtId="171" fontId="20" fillId="0" borderId="12" xfId="0" applyNumberFormat="1" applyFont="1" applyBorder="1" applyAlignment="1" applyProtection="1">
      <alignment horizontal="center"/>
      <protection locked="0"/>
    </xf>
    <xf numFmtId="0" fontId="20" fillId="0" borderId="0" xfId="0" applyFont="1" applyAlignment="1" applyProtection="1">
      <alignment horizontal="right"/>
      <protection locked="0"/>
    </xf>
    <xf numFmtId="0" fontId="1" fillId="3" borderId="0" xfId="8" applyFill="1"/>
    <xf numFmtId="0" fontId="1" fillId="0" borderId="0" xfId="8"/>
    <xf numFmtId="0" fontId="1" fillId="2" borderId="14" xfId="8" applyFill="1" applyBorder="1"/>
    <xf numFmtId="0" fontId="1" fillId="0" borderId="0" xfId="8" applyAlignment="1">
      <alignment horizontal="right"/>
    </xf>
    <xf numFmtId="0" fontId="1" fillId="2" borderId="0" xfId="8" applyFill="1"/>
    <xf numFmtId="3" fontId="20" fillId="0" borderId="0" xfId="0" applyNumberFormat="1" applyFont="1" applyAlignment="1" applyProtection="1">
      <alignment horizontal="center"/>
      <protection locked="0"/>
    </xf>
    <xf numFmtId="3" fontId="6" fillId="0" borderId="0" xfId="0" applyNumberFormat="1" applyFont="1" applyAlignment="1" applyProtection="1">
      <alignment horizontal="center"/>
      <protection locked="0"/>
    </xf>
    <xf numFmtId="170" fontId="20" fillId="0" borderId="0" xfId="0" applyNumberFormat="1" applyFont="1" applyAlignment="1" applyProtection="1">
      <alignment horizontal="center"/>
      <protection locked="0"/>
    </xf>
    <xf numFmtId="0" fontId="1" fillId="0" borderId="0" xfId="8" applyAlignment="1">
      <alignment horizontal="left"/>
    </xf>
    <xf numFmtId="0" fontId="3" fillId="0" borderId="0" xfId="0" applyFont="1" applyAlignment="1">
      <alignment horizontal="left" vertical="center"/>
    </xf>
    <xf numFmtId="0" fontId="0" fillId="0" borderId="0" xfId="0" applyProtection="1">
      <protection locked="0"/>
    </xf>
    <xf numFmtId="0" fontId="6" fillId="0" borderId="0" xfId="0" applyFont="1" applyAlignment="1" applyProtection="1">
      <alignment horizontal="right"/>
      <protection locked="0"/>
    </xf>
    <xf numFmtId="0" fontId="6" fillId="0" borderId="0" xfId="0" applyFont="1" applyProtection="1">
      <protection locked="0"/>
    </xf>
    <xf numFmtId="2" fontId="0" fillId="0" borderId="0" xfId="0" applyNumberFormat="1" applyProtection="1">
      <protection locked="0"/>
    </xf>
    <xf numFmtId="0" fontId="4"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44" fontId="4" fillId="0" borderId="3" xfId="0" applyNumberFormat="1" applyFont="1" applyBorder="1" applyAlignment="1" applyProtection="1">
      <alignment horizontal="center" vertical="center"/>
      <protection locked="0"/>
    </xf>
    <xf numFmtId="44" fontId="4" fillId="0" borderId="9"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44" fontId="4" fillId="0" borderId="5" xfId="0" applyNumberFormat="1" applyFont="1" applyBorder="1" applyAlignment="1" applyProtection="1">
      <alignment horizontal="center" vertical="center"/>
      <protection locked="0"/>
    </xf>
    <xf numFmtId="44" fontId="4" fillId="0" borderId="6" xfId="0" applyNumberFormat="1"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3" fontId="6" fillId="0" borderId="0" xfId="0" applyNumberFormat="1" applyFont="1" applyAlignment="1" applyProtection="1">
      <alignment horizontal="center" vertical="center" wrapText="1"/>
      <protection locked="0"/>
    </xf>
    <xf numFmtId="44" fontId="11" fillId="0" borderId="0" xfId="0" applyNumberFormat="1" applyFont="1" applyAlignment="1" applyProtection="1">
      <alignment horizontal="left"/>
      <protection locked="0"/>
    </xf>
    <xf numFmtId="44" fontId="11" fillId="0" borderId="7" xfId="0" applyNumberFormat="1" applyFont="1" applyBorder="1" applyAlignment="1" applyProtection="1">
      <alignment horizontal="left"/>
      <protection locked="0"/>
    </xf>
    <xf numFmtId="1" fontId="6"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64" fontId="6" fillId="0" borderId="12" xfId="0" applyNumberFormat="1" applyFont="1" applyBorder="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44" fontId="11" fillId="0" borderId="4" xfId="0" applyNumberFormat="1" applyFont="1" applyBorder="1" applyAlignment="1" applyProtection="1">
      <alignment horizontal="left"/>
      <protection locked="0"/>
    </xf>
    <xf numFmtId="44" fontId="11" fillId="0" borderId="8" xfId="0" applyNumberFormat="1" applyFont="1" applyBorder="1" applyAlignment="1" applyProtection="1">
      <alignment horizontal="left"/>
      <protection locked="0"/>
    </xf>
    <xf numFmtId="0" fontId="6" fillId="0" borderId="0" xfId="0"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3" fontId="6" fillId="0" borderId="0" xfId="0" applyNumberFormat="1" applyFont="1" applyAlignment="1" applyProtection="1">
      <alignment horizontal="center" vertical="center"/>
      <protection locked="0"/>
    </xf>
    <xf numFmtId="168" fontId="4" fillId="0" borderId="0" xfId="0" applyNumberFormat="1" applyFont="1" applyAlignment="1" applyProtection="1">
      <alignment horizontal="right"/>
      <protection locked="0"/>
    </xf>
    <xf numFmtId="0" fontId="13" fillId="0" borderId="0" xfId="0" applyFont="1" applyProtection="1">
      <protection locked="0"/>
    </xf>
    <xf numFmtId="164" fontId="6" fillId="0" borderId="0" xfId="0" applyNumberFormat="1" applyFont="1" applyAlignment="1" applyProtection="1">
      <alignment horizontal="right" vertical="top"/>
      <protection locked="0"/>
    </xf>
    <xf numFmtId="0" fontId="6" fillId="0" borderId="0" xfId="0" applyFont="1" applyAlignment="1" applyProtection="1">
      <alignment horizontal="justify" vertical="top" wrapText="1"/>
      <protection locked="0"/>
    </xf>
    <xf numFmtId="0" fontId="0" fillId="0" borderId="0" xfId="0" applyAlignment="1" applyProtection="1">
      <alignment horizontal="justify" vertical="top"/>
      <protection locked="0"/>
    </xf>
    <xf numFmtId="2" fontId="0" fillId="0" borderId="0" xfId="0" applyNumberFormat="1" applyAlignment="1" applyProtection="1">
      <alignment horizontal="justify" vertical="top"/>
      <protection locked="0"/>
    </xf>
    <xf numFmtId="0" fontId="4" fillId="0" borderId="0" xfId="0" applyFont="1" applyAlignment="1" applyProtection="1">
      <alignment horizontal="right"/>
      <protection locked="0"/>
    </xf>
    <xf numFmtId="0" fontId="0" fillId="0" borderId="1" xfId="0" applyBorder="1" applyProtection="1">
      <protection locked="0"/>
    </xf>
    <xf numFmtId="0" fontId="0" fillId="0" borderId="2" xfId="0" applyBorder="1" applyProtection="1">
      <protection locked="0"/>
    </xf>
    <xf numFmtId="14" fontId="0" fillId="0" borderId="0" xfId="0" applyNumberFormat="1" applyAlignment="1">
      <alignment horizontal="left"/>
    </xf>
    <xf numFmtId="167" fontId="7" fillId="0" borderId="0" xfId="0" applyNumberFormat="1" applyFont="1" applyAlignment="1" applyProtection="1">
      <alignment vertical="center"/>
      <protection locked="0"/>
    </xf>
    <xf numFmtId="167" fontId="7" fillId="0" borderId="0" xfId="0" applyNumberFormat="1" applyFont="1" applyAlignment="1" applyProtection="1">
      <alignment horizontal="center" vertical="center"/>
      <protection locked="0"/>
    </xf>
    <xf numFmtId="164" fontId="5" fillId="0" borderId="13"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6" fontId="4" fillId="0" borderId="3" xfId="0" applyNumberFormat="1" applyFont="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164" fontId="5" fillId="0" borderId="10" xfId="0" applyNumberFormat="1" applyFont="1" applyBorder="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165" fontId="6" fillId="0" borderId="0" xfId="0" applyNumberFormat="1" applyFont="1" applyAlignment="1" applyProtection="1">
      <alignment horizontal="left" vertical="center"/>
      <protection locked="0"/>
    </xf>
    <xf numFmtId="166" fontId="6" fillId="0" borderId="0" xfId="0" applyNumberFormat="1" applyFont="1" applyAlignment="1" applyProtection="1">
      <alignment horizontal="center" vertical="center" wrapText="1"/>
      <protection locked="0"/>
    </xf>
    <xf numFmtId="166" fontId="6" fillId="0" borderId="0" xfId="0" applyNumberFormat="1" applyFont="1" applyAlignment="1" applyProtection="1">
      <alignment horizontal="left" vertical="center"/>
      <protection locked="0"/>
    </xf>
    <xf numFmtId="3" fontId="0" fillId="0" borderId="0" xfId="0" applyNumberFormat="1" applyAlignment="1" applyProtection="1">
      <alignment horizontal="center"/>
      <protection locked="0"/>
    </xf>
    <xf numFmtId="166" fontId="6" fillId="0" borderId="4" xfId="0" applyNumberFormat="1" applyFont="1" applyBorder="1" applyAlignment="1" applyProtection="1">
      <alignment horizontal="left" vertical="center"/>
      <protection locked="0"/>
    </xf>
    <xf numFmtId="166" fontId="6" fillId="0" borderId="4" xfId="0" applyNumberFormat="1" applyFont="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44" fontId="5" fillId="0" borderId="0" xfId="0" applyNumberFormat="1" applyFont="1" applyAlignment="1" applyProtection="1">
      <alignment horizontal="right"/>
      <protection locked="0"/>
    </xf>
    <xf numFmtId="44" fontId="11" fillId="0" borderId="5" xfId="0" applyNumberFormat="1" applyFont="1" applyBorder="1" applyAlignment="1" applyProtection="1">
      <alignment horizontal="left"/>
      <protection locked="0"/>
    </xf>
    <xf numFmtId="44" fontId="6" fillId="0" borderId="0" xfId="0" applyNumberFormat="1" applyFont="1" applyAlignment="1" applyProtection="1">
      <alignment horizontal="left"/>
      <protection locked="0"/>
    </xf>
    <xf numFmtId="169" fontId="6" fillId="0" borderId="0" xfId="0" applyNumberFormat="1" applyFont="1" applyAlignment="1" applyProtection="1">
      <alignment horizontal="justify" vertical="top"/>
      <protection locked="0"/>
    </xf>
    <xf numFmtId="166" fontId="6" fillId="0" borderId="0" xfId="0" applyNumberFormat="1" applyFont="1" applyAlignment="1" applyProtection="1">
      <alignment horizontal="justify" vertical="top"/>
      <protection locked="0"/>
    </xf>
    <xf numFmtId="3" fontId="0" fillId="0" borderId="0" xfId="0" applyNumberFormat="1" applyAlignment="1" applyProtection="1">
      <alignment horizontal="justify" vertical="top"/>
      <protection locked="0"/>
    </xf>
    <xf numFmtId="44" fontId="6" fillId="0" borderId="0" xfId="0" applyNumberFormat="1" applyFont="1" applyAlignment="1" applyProtection="1">
      <alignment horizontal="justify" vertical="top"/>
      <protection locked="0"/>
    </xf>
    <xf numFmtId="0" fontId="5" fillId="0" borderId="0" xfId="0" applyFont="1" applyAlignment="1" applyProtection="1">
      <alignment horizontal="right"/>
      <protection locked="0"/>
    </xf>
    <xf numFmtId="0" fontId="6" fillId="0" borderId="0" xfId="0" applyFont="1" applyAlignment="1" applyProtection="1">
      <alignment horizontal="center"/>
      <protection locked="0"/>
    </xf>
    <xf numFmtId="165" fontId="5" fillId="0" borderId="5" xfId="0" applyNumberFormat="1" applyFont="1" applyBorder="1" applyAlignment="1" applyProtection="1">
      <alignment horizontal="center" vertical="center"/>
      <protection locked="0"/>
    </xf>
    <xf numFmtId="166" fontId="4" fillId="0" borderId="5" xfId="0" applyNumberFormat="1" applyFont="1" applyBorder="1" applyAlignment="1" applyProtection="1">
      <alignment horizontal="center" vertical="center" wrapText="1"/>
      <protection locked="0"/>
    </xf>
    <xf numFmtId="166"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2" fontId="6" fillId="0" borderId="0" xfId="0" applyNumberFormat="1" applyFont="1" applyProtection="1">
      <protection locked="0"/>
    </xf>
    <xf numFmtId="0" fontId="5" fillId="0" borderId="12" xfId="0" applyFont="1" applyBorder="1" applyAlignment="1" applyProtection="1">
      <alignment horizontal="center" vertical="center"/>
      <protection locked="0"/>
    </xf>
    <xf numFmtId="3" fontId="6" fillId="0" borderId="4" xfId="0" applyNumberFormat="1" applyFont="1" applyBorder="1" applyAlignment="1" applyProtection="1">
      <alignment horizontal="center"/>
      <protection locked="0"/>
    </xf>
    <xf numFmtId="168" fontId="5" fillId="0" borderId="4" xfId="0" applyNumberFormat="1" applyFont="1" applyBorder="1" applyAlignment="1" applyProtection="1">
      <alignment horizontal="right"/>
      <protection locked="0"/>
    </xf>
    <xf numFmtId="168" fontId="5" fillId="0" borderId="0" xfId="0" applyNumberFormat="1" applyFont="1" applyAlignment="1" applyProtection="1">
      <alignment horizontal="right"/>
      <protection locked="0"/>
    </xf>
    <xf numFmtId="0" fontId="12" fillId="0" borderId="0" xfId="0" applyFont="1" applyProtection="1">
      <protection locked="0"/>
    </xf>
    <xf numFmtId="0" fontId="6" fillId="0" borderId="0" xfId="0" applyFont="1" applyAlignment="1" applyProtection="1">
      <alignment vertical="top" wrapText="1"/>
      <protection locked="0"/>
    </xf>
    <xf numFmtId="3" fontId="20" fillId="0" borderId="0" xfId="0" applyNumberFormat="1" applyFont="1" applyAlignment="1">
      <alignment horizontal="center"/>
    </xf>
    <xf numFmtId="166" fontId="5" fillId="0" borderId="10" xfId="0" applyNumberFormat="1" applyFont="1" applyBorder="1" applyAlignment="1" applyProtection="1">
      <alignment horizontal="center" vertical="center"/>
      <protection locked="0"/>
    </xf>
    <xf numFmtId="166" fontId="5" fillId="0" borderId="5" xfId="0" applyNumberFormat="1" applyFont="1" applyBorder="1" applyAlignment="1" applyProtection="1">
      <alignment horizontal="left" vertical="center"/>
      <protection locked="0"/>
    </xf>
    <xf numFmtId="166" fontId="5" fillId="0" borderId="5" xfId="0" applyNumberFormat="1" applyFont="1" applyBorder="1" applyAlignment="1" applyProtection="1">
      <alignment horizontal="center" vertical="center"/>
      <protection locked="0"/>
    </xf>
    <xf numFmtId="0" fontId="0" fillId="0" borderId="6" xfId="0" applyBorder="1" applyProtection="1">
      <protection locked="0"/>
    </xf>
    <xf numFmtId="49" fontId="0" fillId="0" borderId="0" xfId="0" applyNumberFormat="1" applyProtection="1">
      <protection locked="0"/>
    </xf>
    <xf numFmtId="49" fontId="6" fillId="0" borderId="0" xfId="0" applyNumberFormat="1" applyFont="1" applyProtection="1">
      <protection locked="0"/>
    </xf>
    <xf numFmtId="0" fontId="6" fillId="0" borderId="4" xfId="0" applyFont="1" applyBorder="1" applyProtection="1">
      <protection locked="0"/>
    </xf>
    <xf numFmtId="0" fontId="6" fillId="0" borderId="4" xfId="0" applyFont="1" applyBorder="1" applyAlignment="1" applyProtection="1">
      <alignment horizontal="center"/>
      <protection locked="0"/>
    </xf>
    <xf numFmtId="3" fontId="6" fillId="0" borderId="4" xfId="0" applyNumberFormat="1" applyFont="1" applyBorder="1" applyAlignment="1" applyProtection="1">
      <alignment horizontal="center" vertical="center"/>
      <protection locked="0"/>
    </xf>
    <xf numFmtId="44" fontId="4" fillId="0" borderId="0" xfId="0" applyNumberFormat="1" applyFont="1" applyAlignment="1" applyProtection="1">
      <alignment horizontal="right" vertical="center"/>
      <protection locked="0"/>
    </xf>
    <xf numFmtId="0" fontId="6" fillId="0" borderId="0" xfId="0" applyFont="1" applyAlignment="1" applyProtection="1">
      <alignment horizontal="right" vertical="center"/>
      <protection locked="0"/>
    </xf>
    <xf numFmtId="44" fontId="5" fillId="0" borderId="0" xfId="0" applyNumberFormat="1" applyFont="1" applyAlignment="1" applyProtection="1">
      <alignment horizontal="justify" vertical="top"/>
      <protection locked="0"/>
    </xf>
    <xf numFmtId="164" fontId="0" fillId="0" borderId="0" xfId="0" applyNumberFormat="1" applyAlignment="1" applyProtection="1">
      <alignment horizontal="center" vertical="center"/>
      <protection locked="0"/>
    </xf>
    <xf numFmtId="164" fontId="0" fillId="0" borderId="0" xfId="0" applyNumberFormat="1" applyAlignment="1" applyProtection="1">
      <alignment horizontal="justify" vertical="top"/>
      <protection locked="0"/>
    </xf>
    <xf numFmtId="165" fontId="6" fillId="0" borderId="0" xfId="0" applyNumberFormat="1" applyFont="1" applyAlignment="1" applyProtection="1">
      <alignment horizontal="justify" vertical="top"/>
      <protection locked="0"/>
    </xf>
    <xf numFmtId="168" fontId="5" fillId="0" borderId="0" xfId="0" applyNumberFormat="1" applyFont="1" applyAlignment="1" applyProtection="1">
      <alignment horizontal="justify" vertical="top"/>
      <protection locked="0"/>
    </xf>
    <xf numFmtId="0" fontId="8" fillId="0" borderId="0" xfId="0" applyFont="1" applyAlignment="1" applyProtection="1">
      <alignment horizontal="justify" vertical="top"/>
      <protection locked="0"/>
    </xf>
    <xf numFmtId="164" fontId="4" fillId="0" borderId="10" xfId="0" applyNumberFormat="1" applyFont="1" applyBorder="1" applyAlignment="1" applyProtection="1">
      <alignment vertical="center"/>
      <protection locked="0"/>
    </xf>
    <xf numFmtId="164" fontId="15" fillId="0" borderId="5" xfId="0" applyNumberFormat="1" applyFont="1" applyBorder="1" applyAlignment="1" applyProtection="1">
      <alignment vertical="center"/>
      <protection locked="0"/>
    </xf>
    <xf numFmtId="0" fontId="5" fillId="0" borderId="0" xfId="0" applyFont="1" applyAlignment="1" applyProtection="1">
      <alignment horizontal="right" vertical="top"/>
      <protection locked="0"/>
    </xf>
    <xf numFmtId="0" fontId="0" fillId="0" borderId="0" xfId="0" applyAlignment="1" applyProtection="1">
      <alignment vertical="top" wrapText="1"/>
      <protection locked="0"/>
    </xf>
    <xf numFmtId="1" fontId="6" fillId="0" borderId="0" xfId="0" applyNumberFormat="1" applyFont="1" applyAlignment="1" applyProtection="1">
      <alignment vertical="top"/>
      <protection locked="0"/>
    </xf>
    <xf numFmtId="0" fontId="8" fillId="0" borderId="0" xfId="0" applyFont="1" applyAlignment="1" applyProtection="1">
      <alignment horizontal="left"/>
      <protection locked="0"/>
    </xf>
    <xf numFmtId="169" fontId="0" fillId="0" borderId="0" xfId="0" applyNumberFormat="1" applyProtection="1">
      <protection locked="0"/>
    </xf>
    <xf numFmtId="169" fontId="4" fillId="0" borderId="3" xfId="0" applyNumberFormat="1" applyFont="1" applyBorder="1" applyAlignment="1" applyProtection="1">
      <alignment horizontal="center" vertical="center" wrapText="1"/>
      <protection locked="0"/>
    </xf>
    <xf numFmtId="44" fontId="6" fillId="0" borderId="0" xfId="0" applyNumberFormat="1" applyFont="1" applyAlignment="1" applyProtection="1">
      <alignment horizontal="right"/>
      <protection locked="0"/>
    </xf>
    <xf numFmtId="44" fontId="11" fillId="0" borderId="6" xfId="0" applyNumberFormat="1" applyFont="1" applyBorder="1" applyAlignment="1" applyProtection="1">
      <alignment horizontal="left"/>
      <protection locked="0"/>
    </xf>
    <xf numFmtId="0" fontId="21" fillId="0" borderId="11" xfId="0" applyFont="1" applyBorder="1" applyProtection="1">
      <protection locked="0"/>
    </xf>
    <xf numFmtId="0" fontId="21" fillId="0" borderId="0" xfId="0" applyFont="1" applyProtection="1">
      <protection locked="0"/>
    </xf>
    <xf numFmtId="0" fontId="15" fillId="0" borderId="0" xfId="0" applyFont="1" applyAlignment="1" applyProtection="1">
      <alignment horizontal="center" wrapText="1"/>
      <protection locked="0"/>
    </xf>
    <xf numFmtId="166" fontId="6" fillId="0" borderId="4" xfId="0" applyNumberFormat="1" applyFont="1" applyBorder="1" applyAlignment="1" applyProtection="1">
      <alignment vertical="center"/>
      <protection locked="0"/>
    </xf>
    <xf numFmtId="44" fontId="6" fillId="0" borderId="4" xfId="0" applyNumberFormat="1" applyFont="1" applyBorder="1" applyAlignment="1" applyProtection="1">
      <alignment horizontal="right"/>
      <protection locked="0"/>
    </xf>
    <xf numFmtId="164" fontId="6" fillId="0" borderId="0" xfId="0" applyNumberFormat="1" applyFont="1" applyAlignment="1" applyProtection="1">
      <alignment horizontal="center" vertical="center"/>
      <protection locked="0"/>
    </xf>
    <xf numFmtId="166" fontId="6" fillId="0" borderId="0" xfId="0" applyNumberFormat="1" applyFont="1" applyAlignment="1" applyProtection="1">
      <alignment vertical="center"/>
      <protection locked="0"/>
    </xf>
    <xf numFmtId="169" fontId="6" fillId="0" borderId="0" xfId="0" applyNumberFormat="1" applyFont="1" applyAlignment="1" applyProtection="1">
      <alignment horizontal="center"/>
      <protection locked="0"/>
    </xf>
    <xf numFmtId="44" fontId="5" fillId="0" borderId="0" xfId="0" applyNumberFormat="1" applyFont="1" applyAlignment="1" applyProtection="1">
      <alignment horizontal="right" vertical="center"/>
      <protection locked="0"/>
    </xf>
    <xf numFmtId="169" fontId="0" fillId="0" borderId="0" xfId="0" applyNumberFormat="1" applyAlignment="1" applyProtection="1">
      <alignment horizontal="justify" vertical="top"/>
      <protection locked="0"/>
    </xf>
    <xf numFmtId="165" fontId="6" fillId="0" borderId="4" xfId="0" applyNumberFormat="1" applyFont="1" applyBorder="1" applyAlignment="1" applyProtection="1">
      <alignment horizontal="left" vertical="center"/>
      <protection locked="0"/>
    </xf>
    <xf numFmtId="166" fontId="6" fillId="0" borderId="4" xfId="0" applyNumberFormat="1" applyFont="1" applyBorder="1" applyAlignment="1" applyProtection="1">
      <alignment horizontal="center" vertical="center" wrapText="1"/>
      <protection locked="0"/>
    </xf>
    <xf numFmtId="1" fontId="6" fillId="0" borderId="4" xfId="0" applyNumberFormat="1" applyFont="1" applyBorder="1" applyAlignment="1" applyProtection="1">
      <alignment horizontal="center" vertical="center" wrapText="1"/>
      <protection locked="0"/>
    </xf>
    <xf numFmtId="3" fontId="4" fillId="0" borderId="0" xfId="0" applyNumberFormat="1" applyFont="1" applyAlignment="1" applyProtection="1">
      <alignment horizontal="center" vertical="center" wrapText="1"/>
      <protection locked="0"/>
    </xf>
    <xf numFmtId="3" fontId="6" fillId="0" borderId="4" xfId="0" applyNumberFormat="1" applyFont="1" applyBorder="1" applyAlignment="1" applyProtection="1">
      <alignment horizontal="center" vertical="center" wrapText="1"/>
      <protection locked="0"/>
    </xf>
    <xf numFmtId="4" fontId="6" fillId="0" borderId="0" xfId="0" applyNumberFormat="1" applyFont="1" applyAlignment="1" applyProtection="1">
      <alignment horizontal="center" vertical="center" wrapText="1"/>
      <protection locked="0"/>
    </xf>
    <xf numFmtId="3" fontId="15" fillId="0" borderId="0" xfId="0" applyNumberFormat="1" applyFont="1" applyAlignment="1" applyProtection="1">
      <alignment horizontal="center" wrapText="1"/>
      <protection locked="0"/>
    </xf>
    <xf numFmtId="4" fontId="20" fillId="0" borderId="0" xfId="0" applyNumberFormat="1" applyFont="1" applyAlignment="1" applyProtection="1">
      <alignment horizontal="center"/>
      <protection locked="0"/>
    </xf>
    <xf numFmtId="3" fontId="4" fillId="0" borderId="5" xfId="0" applyNumberFormat="1" applyFont="1" applyBorder="1" applyAlignment="1" applyProtection="1">
      <alignment horizontal="center" vertical="center" wrapText="1"/>
      <protection locked="0"/>
    </xf>
    <xf numFmtId="3" fontId="20" fillId="0" borderId="4" xfId="0" applyNumberFormat="1" applyFont="1" applyBorder="1" applyAlignment="1" applyProtection="1">
      <alignment horizontal="center"/>
      <protection locked="0"/>
    </xf>
    <xf numFmtId="3" fontId="5" fillId="0" borderId="5" xfId="0" applyNumberFormat="1" applyFont="1" applyBorder="1" applyAlignment="1" applyProtection="1">
      <alignment horizontal="center" vertical="center"/>
      <protection locked="0"/>
    </xf>
    <xf numFmtId="3" fontId="6" fillId="0" borderId="0" xfId="1" applyNumberFormat="1" applyFont="1" applyFill="1" applyBorder="1" applyAlignment="1" applyProtection="1">
      <alignment horizontal="center" vertical="center"/>
      <protection locked="0"/>
    </xf>
    <xf numFmtId="1" fontId="4" fillId="0" borderId="5" xfId="0" applyNumberFormat="1" applyFont="1" applyBorder="1" applyAlignment="1" applyProtection="1">
      <alignment horizontal="center" vertical="center" wrapText="1"/>
      <protection locked="0"/>
    </xf>
    <xf numFmtId="0" fontId="3" fillId="0" borderId="0" xfId="0" applyFont="1" applyAlignment="1" applyProtection="1">
      <alignment horizontal="justify" vertical="top" wrapText="1"/>
      <protection locked="0"/>
    </xf>
    <xf numFmtId="164" fontId="3" fillId="0" borderId="0" xfId="0" applyNumberFormat="1" applyFont="1" applyAlignment="1" applyProtection="1">
      <alignment horizontal="right" vertical="top"/>
      <protection locked="0"/>
    </xf>
    <xf numFmtId="169" fontId="3" fillId="0" borderId="0" xfId="0" applyNumberFormat="1" applyFont="1" applyAlignment="1" applyProtection="1">
      <alignment horizontal="justify" vertical="top"/>
      <protection locked="0"/>
    </xf>
    <xf numFmtId="166" fontId="3" fillId="0" borderId="0" xfId="0" applyNumberFormat="1" applyFont="1" applyAlignment="1" applyProtection="1">
      <alignment horizontal="justify" vertical="top"/>
      <protection locked="0"/>
    </xf>
    <xf numFmtId="44" fontId="3" fillId="0" borderId="0" xfId="0" applyNumberFormat="1" applyFont="1" applyAlignment="1" applyProtection="1">
      <alignment horizontal="justify" vertical="top"/>
      <protection locked="0"/>
    </xf>
    <xf numFmtId="0" fontId="22" fillId="0" borderId="0" xfId="8" applyFont="1" applyAlignment="1">
      <alignment horizontal="center"/>
    </xf>
    <xf numFmtId="0" fontId="1" fillId="2" borderId="15" xfId="8" applyFill="1" applyBorder="1"/>
    <xf numFmtId="0" fontId="1" fillId="2" borderId="16" xfId="8" applyFill="1" applyBorder="1"/>
    <xf numFmtId="0" fontId="22" fillId="0" borderId="18" xfId="8" applyFont="1" applyBorder="1" applyAlignment="1">
      <alignment horizontal="center"/>
    </xf>
    <xf numFmtId="0" fontId="22" fillId="0" borderId="19" xfId="8" applyFont="1" applyBorder="1" applyAlignment="1">
      <alignment horizontal="center"/>
    </xf>
    <xf numFmtId="0" fontId="22" fillId="0" borderId="20" xfId="8" applyFont="1" applyBorder="1" applyAlignment="1">
      <alignment horizontal="center"/>
    </xf>
    <xf numFmtId="0" fontId="1" fillId="2" borderId="21" xfId="8" applyFill="1" applyBorder="1"/>
    <xf numFmtId="0" fontId="1" fillId="0" borderId="14" xfId="8" applyBorder="1"/>
    <xf numFmtId="0" fontId="1" fillId="0" borderId="15" xfId="8" applyBorder="1"/>
    <xf numFmtId="0" fontId="1" fillId="0" borderId="17" xfId="8" applyBorder="1"/>
    <xf numFmtId="0" fontId="1" fillId="0" borderId="22" xfId="8" applyBorder="1"/>
    <xf numFmtId="170" fontId="20" fillId="0" borderId="0" xfId="0" applyNumberFormat="1" applyFont="1" applyAlignment="1">
      <alignment horizontal="center"/>
    </xf>
    <xf numFmtId="44" fontId="3" fillId="0" borderId="0" xfId="0" applyNumberFormat="1" applyFont="1" applyAlignment="1" applyProtection="1">
      <alignment horizontal="right"/>
      <protection locked="0"/>
    </xf>
    <xf numFmtId="0" fontId="3" fillId="0" borderId="0" xfId="0" applyFont="1" applyAlignment="1" applyProtection="1">
      <alignment horizontal="left" vertical="center" wrapText="1"/>
      <protection locked="0"/>
    </xf>
    <xf numFmtId="3" fontId="6" fillId="0" borderId="0" xfId="0" applyNumberFormat="1" applyFont="1" applyAlignment="1">
      <alignment horizontal="center" vertical="center" wrapText="1"/>
    </xf>
    <xf numFmtId="0" fontId="4" fillId="0" borderId="0" xfId="0" applyFont="1" applyAlignment="1" applyProtection="1">
      <alignment horizontal="right" vertical="top"/>
      <protection locked="0"/>
    </xf>
    <xf numFmtId="0" fontId="3" fillId="0" borderId="0" xfId="0" applyFont="1"/>
    <xf numFmtId="166" fontId="3" fillId="0" borderId="0" xfId="0" applyNumberFormat="1" applyFont="1" applyAlignment="1" applyProtection="1">
      <alignment horizontal="left" vertical="center"/>
      <protection locked="0"/>
    </xf>
    <xf numFmtId="165" fontId="3" fillId="0" borderId="0" xfId="0" applyNumberFormat="1" applyFont="1" applyAlignment="1" applyProtection="1">
      <alignment horizontal="left" vertical="center" wrapText="1"/>
      <protection locked="0"/>
    </xf>
    <xf numFmtId="166" fontId="3" fillId="0" borderId="0" xfId="0" applyNumberFormat="1" applyFont="1" applyAlignment="1" applyProtection="1">
      <alignment horizontal="center" vertical="center"/>
      <protection locked="0"/>
    </xf>
    <xf numFmtId="0" fontId="3" fillId="0" borderId="0" xfId="0" applyFont="1" applyAlignment="1">
      <alignment horizontal="left" vertical="center" wrapText="1"/>
    </xf>
    <xf numFmtId="166" fontId="3"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left" vertical="center"/>
      <protection locked="0"/>
    </xf>
    <xf numFmtId="1" fontId="3" fillId="0" borderId="0" xfId="0" applyNumberFormat="1" applyFont="1" applyAlignment="1">
      <alignment vertical="center"/>
    </xf>
    <xf numFmtId="0" fontId="3" fillId="0" borderId="0" xfId="0" applyFont="1" applyAlignment="1">
      <alignment horizontal="justify" vertical="top"/>
    </xf>
    <xf numFmtId="0" fontId="6" fillId="0" borderId="0" xfId="0" applyFont="1" applyAlignment="1">
      <alignment horizontal="justify" vertical="top" wrapText="1"/>
    </xf>
    <xf numFmtId="164" fontId="13" fillId="0" borderId="0" xfId="0" applyNumberFormat="1" applyFont="1" applyAlignment="1">
      <alignment horizontal="left" vertical="center"/>
    </xf>
    <xf numFmtId="0" fontId="10" fillId="0" borderId="0" xfId="0" applyFont="1" applyAlignment="1">
      <alignment horizontal="center" vertical="center" wrapText="1"/>
    </xf>
    <xf numFmtId="0" fontId="6" fillId="0" borderId="0" xfId="0" applyFont="1" applyAlignment="1">
      <alignment horizontal="justify" vertical="top"/>
    </xf>
    <xf numFmtId="0" fontId="10" fillId="0" borderId="0" xfId="0" applyFont="1" applyAlignment="1" applyProtection="1">
      <alignment horizontal="center" vertical="top" wrapText="1"/>
      <protection locked="0"/>
    </xf>
    <xf numFmtId="0" fontId="6" fillId="0" borderId="0" xfId="0" applyFont="1" applyAlignment="1" applyProtection="1">
      <alignment horizontal="justify" vertical="top" wrapText="1"/>
      <protection locked="0"/>
    </xf>
    <xf numFmtId="0" fontId="3" fillId="0" borderId="0" xfId="0" applyFont="1" applyAlignment="1" applyProtection="1">
      <alignment horizontal="justify" vertical="top" wrapText="1"/>
      <protection locked="0"/>
    </xf>
    <xf numFmtId="0" fontId="3" fillId="0" borderId="0" xfId="0" applyFont="1" applyAlignment="1" applyProtection="1">
      <alignment horizontal="justify" vertical="top"/>
      <protection locked="0"/>
    </xf>
    <xf numFmtId="0" fontId="10" fillId="0" borderId="0" xfId="0" applyFont="1" applyAlignment="1">
      <alignment horizontal="center" vertical="top" wrapText="1"/>
    </xf>
    <xf numFmtId="0" fontId="17" fillId="0" borderId="0" xfId="0" applyFont="1" applyAlignment="1" applyProtection="1">
      <alignment horizontal="justify" vertical="top" wrapText="1"/>
      <protection locked="0"/>
    </xf>
    <xf numFmtId="0" fontId="10" fillId="0" borderId="0" xfId="0" applyFont="1" applyAlignment="1">
      <alignment horizontal="center" wrapText="1"/>
    </xf>
    <xf numFmtId="0" fontId="10" fillId="0" borderId="0" xfId="0" applyFont="1" applyAlignment="1" applyProtection="1">
      <alignment horizontal="center" wrapText="1"/>
      <protection locked="0"/>
    </xf>
    <xf numFmtId="166" fontId="3" fillId="0" borderId="0" xfId="0" applyNumberFormat="1" applyFont="1" applyAlignment="1" applyProtection="1">
      <alignment horizontal="justify" vertical="top" wrapText="1"/>
      <protection locked="0"/>
    </xf>
    <xf numFmtId="166" fontId="6" fillId="0" borderId="0" xfId="0" applyNumberFormat="1" applyFont="1" applyAlignment="1" applyProtection="1">
      <alignment horizontal="justify" vertical="top" wrapText="1"/>
      <protection locked="0"/>
    </xf>
    <xf numFmtId="0" fontId="20" fillId="0" borderId="0" xfId="0" applyFont="1" applyProtection="1">
      <protection locked="0"/>
    </xf>
    <xf numFmtId="166" fontId="6" fillId="0" borderId="0" xfId="0" applyNumberFormat="1" applyFont="1" applyAlignment="1" applyProtection="1">
      <alignment horizontal="justify" vertical="top"/>
      <protection locked="0"/>
    </xf>
    <xf numFmtId="0" fontId="17" fillId="0" borderId="0" xfId="0" applyFont="1" applyAlignment="1" applyProtection="1">
      <alignment horizontal="justify" vertical="top"/>
      <protection locked="0"/>
    </xf>
    <xf numFmtId="166" fontId="17" fillId="0" borderId="0" xfId="0" applyNumberFormat="1" applyFont="1" applyAlignment="1" applyProtection="1">
      <alignment horizontal="justify" vertical="top" wrapText="1"/>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justify" vertical="top" wrapText="1"/>
      <protection locked="0"/>
    </xf>
  </cellXfs>
  <cellStyles count="9">
    <cellStyle name="Comma" xfId="1" builtinId="3"/>
    <cellStyle name="Comma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4" xfId="7" xr:uid="{00000000-0005-0000-0000-000006000000}"/>
    <cellStyle name="Normal 4 2" xfId="8" xr:uid="{00000000-0005-0000-0000-000007000000}"/>
    <cellStyle name="Normal 6 2" xfId="6" xr:uid="{00000000-0005-0000-0000-000008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ill>
        <patternFill patternType="solid">
          <fgColor indexed="64"/>
          <bgColor theme="4" tint="0.79998168889431442"/>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E4C7BA9-3B3F-449B-AB42-BA8653E64D77}" name="Table1" displayName="Table1" ref="D1:D45" totalsRowShown="0" headerRowDxfId="20" dataDxfId="19" tableBorderDxfId="18" headerRowCellStyle="Normal 4 2" dataCellStyle="Normal 4 2">
  <autoFilter ref="D1:D45" xr:uid="{0E4C7BA9-3B3F-449B-AB42-BA8653E64D77}"/>
  <tableColumns count="1">
    <tableColumn id="1" xr3:uid="{2A38A4E6-A18D-4FBF-AA43-68D7C2A57A7F}" name="VF" dataDxfId="17" dataCellStyle="Normal 4 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6EEFF1-202A-4A24-821F-755D91907C59}" name="Table2" displayName="Table2" ref="F1:H45" totalsRowShown="0" headerRowDxfId="16" tableBorderDxfId="15" headerRowCellStyle="Normal 4 2">
  <autoFilter ref="F1:H45" xr:uid="{E46EEFF1-202A-4A24-821F-755D91907C59}"/>
  <tableColumns count="3">
    <tableColumn id="1" xr3:uid="{F0BECD2F-0728-442F-A723-7050C2D04B53}" name="LF" dataDxfId="14" dataCellStyle="Normal 4 2">
      <calculatedColumnFormula>G2*H2</calculatedColumnFormula>
    </tableColumn>
    <tableColumn id="2" xr3:uid="{EBBC1B62-A00A-43CE-8F4A-A464C940CEAE}" name="latlength" dataDxfId="13" dataCellStyle="Normal 4 2"/>
    <tableColumn id="3" xr3:uid="{52AE480E-C2B3-4BCC-97C6-40B827D5236D}" name="num" dataDxfId="12" dataCellStyle="Normal 4 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9058FF-6C6B-4D31-B4A8-5AB128219A3B}" name="Table3" displayName="Table3" ref="J1:M45" totalsRowShown="0" headerRowDxfId="11" headerRowBorderDxfId="10" tableBorderDxfId="9" totalsRowBorderDxfId="8" headerRowCellStyle="Normal 4 2">
  <autoFilter ref="J1:M45" xr:uid="{179058FF-6C6B-4D31-B4A8-5AB128219A3B}"/>
  <tableColumns count="4">
    <tableColumn id="1" xr3:uid="{BB324634-981F-4C0E-9EF3-8A3D2A8D8978}" name="Manhole" dataDxfId="7" dataCellStyle="Normal 4 2"/>
    <tableColumn id="2" xr3:uid="{2F24E079-8CA1-48B1-937E-0B4C26607FAA}" name="top" dataDxfId="6" dataCellStyle="Normal 4 2"/>
    <tableColumn id="3" xr3:uid="{8885EA34-75F4-4CFA-AE90-363E52F23781}" name="out" dataDxfId="5" dataCellStyle="Normal 4 2"/>
    <tableColumn id="4" xr3:uid="{3E03D7F3-31BC-460C-8A18-C5C3F4FF8C5D}" name="Xtra" dataDxfId="4" dataCellStyle="Normal 4 2">
      <calculatedColumnFormula>IF(K2-L2-6&gt;0,K2-L2-6,0)</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41"/>
  <sheetViews>
    <sheetView view="pageBreakPreview" zoomScaleNormal="100" zoomScaleSheetLayoutView="100" zoomScalePageLayoutView="85" workbookViewId="0">
      <selection activeCell="C13" sqref="C13"/>
    </sheetView>
  </sheetViews>
  <sheetFormatPr defaultRowHeight="12.75" x14ac:dyDescent="0.2"/>
  <cols>
    <col min="1" max="1" width="5.7109375" customWidth="1"/>
    <col min="2" max="2" width="11.5703125" customWidth="1"/>
    <col min="3" max="3" width="53" customWidth="1"/>
    <col min="4" max="4" width="17.28515625" bestFit="1" customWidth="1"/>
    <col min="5" max="5" width="17.42578125" style="5" customWidth="1"/>
    <col min="6" max="6" width="12" bestFit="1" customWidth="1"/>
    <col min="7" max="7" width="13.42578125" customWidth="1"/>
    <col min="8" max="8" width="12.28515625" bestFit="1" customWidth="1"/>
  </cols>
  <sheetData>
    <row r="1" spans="1:8" ht="12.75" customHeight="1" x14ac:dyDescent="0.2">
      <c r="E1"/>
      <c r="F1" s="43">
        <v>46132</v>
      </c>
    </row>
    <row r="2" spans="1:8" ht="12.75" customHeight="1" x14ac:dyDescent="0.2">
      <c r="E2" s="13" t="s">
        <v>10</v>
      </c>
      <c r="F2" s="208" t="s">
        <v>170</v>
      </c>
    </row>
    <row r="3" spans="1:8" ht="20.100000000000001" customHeight="1" x14ac:dyDescent="0.2">
      <c r="C3" s="219" t="s">
        <v>28</v>
      </c>
      <c r="D3" s="219"/>
      <c r="E3" s="219"/>
    </row>
    <row r="4" spans="1:8" ht="20.100000000000001" customHeight="1" x14ac:dyDescent="0.2">
      <c r="C4" s="219" t="s">
        <v>169</v>
      </c>
      <c r="D4" s="219"/>
      <c r="E4" s="219"/>
    </row>
    <row r="5" spans="1:8" ht="20.100000000000001" customHeight="1" x14ac:dyDescent="0.2">
      <c r="C5" s="219" t="s">
        <v>16</v>
      </c>
      <c r="D5" s="219"/>
      <c r="E5" s="219"/>
    </row>
    <row r="7" spans="1:8" ht="19.5" customHeight="1" x14ac:dyDescent="0.2">
      <c r="C7" s="8" t="s">
        <v>29</v>
      </c>
    </row>
    <row r="8" spans="1:8" ht="12.75" customHeight="1" x14ac:dyDescent="0.2">
      <c r="A8" s="25"/>
      <c r="B8" s="25"/>
      <c r="C8" s="25"/>
      <c r="D8" s="25"/>
      <c r="E8" s="25"/>
      <c r="F8" s="6"/>
    </row>
    <row r="9" spans="1:8" ht="22.5" customHeight="1" x14ac:dyDescent="0.2">
      <c r="A9" s="18"/>
      <c r="B9" s="218" t="str">
        <f>C4</f>
        <v>WINDRIDGE, UNIT 2</v>
      </c>
      <c r="C9" s="218"/>
      <c r="D9" s="15"/>
      <c r="E9" s="16"/>
      <c r="F9" s="15"/>
      <c r="G9" s="23"/>
    </row>
    <row r="10" spans="1:8" ht="20.100000000000001" customHeight="1" x14ac:dyDescent="0.35">
      <c r="A10" s="17"/>
      <c r="B10" s="56" t="s">
        <v>115</v>
      </c>
      <c r="C10" s="10"/>
      <c r="D10" s="11"/>
      <c r="E10" s="12" t="s">
        <v>9</v>
      </c>
      <c r="F10" s="12"/>
      <c r="G10" s="12"/>
      <c r="H10" s="1"/>
    </row>
    <row r="11" spans="1:8" ht="22.5" customHeight="1" x14ac:dyDescent="0.35">
      <c r="A11" s="9"/>
      <c r="B11" s="26" t="s">
        <v>23</v>
      </c>
      <c r="C11" s="27"/>
      <c r="D11" s="24"/>
      <c r="E11" s="12" t="s">
        <v>9</v>
      </c>
      <c r="F11" s="12"/>
      <c r="G11" s="12"/>
      <c r="H11" s="1"/>
    </row>
    <row r="12" spans="1:8" ht="19.5" customHeight="1" x14ac:dyDescent="0.35">
      <c r="A12" s="9"/>
      <c r="B12" s="17" t="s">
        <v>21</v>
      </c>
      <c r="C12" s="10"/>
      <c r="D12" s="11"/>
      <c r="E12" s="12" t="s">
        <v>9</v>
      </c>
      <c r="F12" s="12"/>
      <c r="G12" s="12"/>
      <c r="H12" s="1"/>
    </row>
    <row r="13" spans="1:8" ht="19.5" customHeight="1" x14ac:dyDescent="0.35">
      <c r="A13" s="9"/>
      <c r="B13" s="26" t="s">
        <v>45</v>
      </c>
      <c r="C13" s="27"/>
      <c r="D13" s="11"/>
      <c r="E13" s="12" t="s">
        <v>9</v>
      </c>
      <c r="F13" s="12"/>
      <c r="G13" s="12"/>
      <c r="H13" s="1"/>
    </row>
    <row r="14" spans="1:8" ht="19.5" customHeight="1" x14ac:dyDescent="0.35">
      <c r="A14" s="9"/>
      <c r="B14" s="17" t="s">
        <v>46</v>
      </c>
      <c r="C14" s="10"/>
      <c r="D14" s="11"/>
      <c r="E14" s="12" t="s">
        <v>9</v>
      </c>
      <c r="F14" s="12"/>
      <c r="G14" s="12"/>
      <c r="H14" s="1"/>
    </row>
    <row r="15" spans="1:8" ht="19.5" customHeight="1" x14ac:dyDescent="0.35">
      <c r="A15" s="9"/>
      <c r="B15" s="17" t="s">
        <v>17</v>
      </c>
      <c r="C15" s="10"/>
      <c r="D15" s="11"/>
      <c r="E15" s="12" t="s">
        <v>9</v>
      </c>
      <c r="F15" s="12"/>
      <c r="G15" s="12"/>
      <c r="H15" s="1"/>
    </row>
    <row r="16" spans="1:8" ht="20.100000000000001" customHeight="1" x14ac:dyDescent="0.35">
      <c r="A16" s="9"/>
      <c r="B16" s="26" t="s">
        <v>32</v>
      </c>
      <c r="C16" s="27"/>
      <c r="D16" s="24"/>
      <c r="E16" s="12" t="s">
        <v>9</v>
      </c>
      <c r="F16" s="12"/>
      <c r="G16" s="12"/>
      <c r="H16" s="1"/>
    </row>
    <row r="17" spans="1:8" ht="20.100000000000001" customHeight="1" x14ac:dyDescent="0.35">
      <c r="A17" s="9"/>
      <c r="B17" s="19"/>
      <c r="C17" s="10"/>
      <c r="D17" s="21"/>
      <c r="E17" s="14"/>
      <c r="F17" s="12"/>
      <c r="G17" s="12"/>
      <c r="H17" s="1"/>
    </row>
    <row r="18" spans="1:8" ht="13.5" customHeight="1" x14ac:dyDescent="0.35">
      <c r="A18" s="9"/>
      <c r="B18" s="19"/>
      <c r="C18" s="10"/>
      <c r="D18" s="21" t="s">
        <v>35</v>
      </c>
      <c r="E18" s="12" t="s">
        <v>9</v>
      </c>
      <c r="F18" s="12"/>
      <c r="G18" s="12"/>
      <c r="H18" s="1"/>
    </row>
    <row r="19" spans="1:8" ht="13.5" hidden="1" customHeight="1" x14ac:dyDescent="0.35">
      <c r="A19" s="9"/>
      <c r="B19" s="19"/>
      <c r="C19" s="10"/>
      <c r="D19" s="21"/>
      <c r="E19" s="12"/>
      <c r="F19" s="12"/>
      <c r="G19" s="12"/>
      <c r="H19" s="1"/>
    </row>
    <row r="20" spans="1:8" ht="13.5" hidden="1" customHeight="1" x14ac:dyDescent="0.35">
      <c r="A20" s="9"/>
      <c r="B20" s="19"/>
      <c r="C20" s="10"/>
      <c r="D20" s="21"/>
      <c r="E20" s="14"/>
      <c r="F20" s="12"/>
      <c r="G20" s="12"/>
      <c r="H20" s="1"/>
    </row>
    <row r="21" spans="1:8" ht="13.5" hidden="1" customHeight="1" x14ac:dyDescent="0.35">
      <c r="A21" s="9"/>
      <c r="B21" s="19"/>
      <c r="C21" s="10"/>
      <c r="D21" s="21" t="s">
        <v>35</v>
      </c>
      <c r="E21" s="12" t="s">
        <v>9</v>
      </c>
      <c r="F21" s="12"/>
      <c r="G21" s="12"/>
      <c r="H21" s="1"/>
    </row>
    <row r="22" spans="1:8" ht="13.5" hidden="1" customHeight="1" x14ac:dyDescent="0.35">
      <c r="A22" s="9"/>
      <c r="B22" s="19"/>
      <c r="C22" s="10"/>
      <c r="D22" s="21"/>
      <c r="E22" s="12"/>
      <c r="F22" s="12"/>
      <c r="G22" s="12"/>
      <c r="H22" s="1"/>
    </row>
    <row r="23" spans="1:8" ht="13.5" hidden="1" customHeight="1" x14ac:dyDescent="0.35">
      <c r="A23" s="9"/>
      <c r="B23" s="19"/>
      <c r="C23" s="10"/>
      <c r="D23" s="21"/>
      <c r="E23" s="14"/>
      <c r="F23" s="12"/>
      <c r="G23" s="12"/>
      <c r="H23" s="1"/>
    </row>
    <row r="24" spans="1:8" ht="13.5" hidden="1" customHeight="1" x14ac:dyDescent="0.35">
      <c r="A24" s="9"/>
      <c r="B24" s="19"/>
      <c r="C24" s="10"/>
      <c r="D24" s="21" t="s">
        <v>39</v>
      </c>
      <c r="E24" s="12" t="s">
        <v>9</v>
      </c>
      <c r="F24" s="12"/>
      <c r="G24" s="12"/>
      <c r="H24" s="1"/>
    </row>
    <row r="25" spans="1:8" ht="20.100000000000001" customHeight="1" x14ac:dyDescent="0.35">
      <c r="A25" s="9"/>
      <c r="B25" s="19"/>
      <c r="C25" s="10"/>
      <c r="D25" s="21"/>
      <c r="E25" s="12"/>
      <c r="F25" s="12"/>
      <c r="G25" s="12"/>
      <c r="H25" s="1"/>
    </row>
    <row r="26" spans="1:8" ht="20.100000000000001" customHeight="1" x14ac:dyDescent="0.35">
      <c r="A26" s="9"/>
      <c r="B26" s="215" t="s">
        <v>248</v>
      </c>
      <c r="C26" s="27"/>
      <c r="D26" s="24"/>
      <c r="E26" s="12" t="s">
        <v>9</v>
      </c>
      <c r="F26" s="12"/>
      <c r="G26" s="12"/>
      <c r="H26" s="1"/>
    </row>
    <row r="27" spans="1:8" ht="15" x14ac:dyDescent="0.35">
      <c r="A27" s="9"/>
      <c r="B27" s="19"/>
      <c r="C27" s="19"/>
      <c r="D27" s="21"/>
      <c r="E27" s="12"/>
      <c r="F27" s="12"/>
      <c r="G27" s="12"/>
      <c r="H27" s="1"/>
    </row>
    <row r="28" spans="1:8" x14ac:dyDescent="0.2">
      <c r="A28" s="22"/>
      <c r="B28" s="7"/>
      <c r="C28" s="4"/>
    </row>
    <row r="29" spans="1:8" ht="11.25" customHeight="1" x14ac:dyDescent="0.2">
      <c r="A29" s="20" t="s">
        <v>30</v>
      </c>
      <c r="C29" s="4"/>
    </row>
    <row r="30" spans="1:8" ht="10.9" customHeight="1" x14ac:dyDescent="0.2">
      <c r="A30" s="13"/>
      <c r="B30" s="7"/>
      <c r="C30" s="4"/>
    </row>
    <row r="31" spans="1:8" x14ac:dyDescent="0.2">
      <c r="A31" s="34" t="s">
        <v>33</v>
      </c>
      <c r="B31" s="216" t="s">
        <v>131</v>
      </c>
      <c r="C31" s="220"/>
      <c r="D31" s="220"/>
      <c r="E31" s="220"/>
      <c r="F31" s="220"/>
    </row>
    <row r="32" spans="1:8" ht="6" customHeight="1" x14ac:dyDescent="0.2">
      <c r="A32" s="35"/>
      <c r="B32" s="38"/>
      <c r="C32" s="38"/>
      <c r="D32" s="39"/>
      <c r="E32" s="36"/>
      <c r="F32" s="40"/>
    </row>
    <row r="33" spans="1:6" ht="54.75" customHeight="1" x14ac:dyDescent="0.2">
      <c r="A33" s="34" t="s">
        <v>33</v>
      </c>
      <c r="B33" s="217" t="s">
        <v>18</v>
      </c>
      <c r="C33" s="217"/>
      <c r="D33" s="217"/>
      <c r="E33" s="217"/>
      <c r="F33" s="217"/>
    </row>
    <row r="34" spans="1:6" ht="6" customHeight="1" x14ac:dyDescent="0.2">
      <c r="A34" s="35"/>
      <c r="B34" s="38"/>
      <c r="C34" s="41"/>
      <c r="D34" s="42"/>
      <c r="E34" s="42"/>
      <c r="F34" s="40"/>
    </row>
    <row r="35" spans="1:6" ht="82.9" customHeight="1" x14ac:dyDescent="0.2">
      <c r="A35" s="34" t="s">
        <v>33</v>
      </c>
      <c r="B35" s="217" t="s">
        <v>19</v>
      </c>
      <c r="C35" s="217"/>
      <c r="D35" s="217"/>
      <c r="E35" s="217"/>
      <c r="F35" s="217"/>
    </row>
    <row r="36" spans="1:6" x14ac:dyDescent="0.2">
      <c r="A36" s="34" t="s">
        <v>33</v>
      </c>
      <c r="B36" s="216" t="s">
        <v>136</v>
      </c>
      <c r="C36" s="216"/>
      <c r="D36" s="216"/>
      <c r="E36" s="216"/>
      <c r="F36" s="216"/>
    </row>
    <row r="37" spans="1:6" x14ac:dyDescent="0.2">
      <c r="A37" s="37"/>
      <c r="B37" s="41"/>
      <c r="C37" s="41"/>
      <c r="D37" s="41"/>
      <c r="E37" s="22" t="s">
        <v>3</v>
      </c>
      <c r="F37" s="2"/>
    </row>
    <row r="38" spans="1:6" x14ac:dyDescent="0.2">
      <c r="A38" s="37"/>
      <c r="B38" s="41"/>
      <c r="C38" s="41"/>
      <c r="E38" s="22" t="s">
        <v>4</v>
      </c>
      <c r="F38" s="3"/>
    </row>
    <row r="39" spans="1:6" x14ac:dyDescent="0.2">
      <c r="A39" s="37"/>
      <c r="B39" s="41"/>
      <c r="C39" s="41"/>
    </row>
    <row r="40" spans="1:6" x14ac:dyDescent="0.2">
      <c r="A40" s="37"/>
      <c r="B40" s="41"/>
      <c r="C40" s="41"/>
      <c r="D40" s="41"/>
      <c r="E40" s="41"/>
      <c r="F40" s="41"/>
    </row>
    <row r="41" spans="1:6" x14ac:dyDescent="0.2">
      <c r="A41" s="37"/>
      <c r="B41" s="41"/>
      <c r="C41" s="41"/>
      <c r="D41" s="41"/>
      <c r="E41" s="41"/>
      <c r="F41" s="41"/>
    </row>
  </sheetData>
  <mergeCells count="8">
    <mergeCell ref="B36:F36"/>
    <mergeCell ref="B33:F33"/>
    <mergeCell ref="B35:F35"/>
    <mergeCell ref="B9:C9"/>
    <mergeCell ref="C3:E3"/>
    <mergeCell ref="C4:E4"/>
    <mergeCell ref="C5:E5"/>
    <mergeCell ref="B31:F31"/>
  </mergeCells>
  <conditionalFormatting sqref="A1:XFD8 D9:XFD9 A9:A11 B10:XFD11 A12:XFD30 B31 G31:XFD31 A31:A35 B32:XFD32 B33 G33:XFD33 B34:XFD34 B35 E37:F38 A42:C45 F42:XFD45 A46:XFD46 A47 F47:XFD47 A48:XFD53 A54:C55 F54:XFD55 A56:XFD63 A64:C65 F64:XFD65 A66:XFD1048576">
    <cfRule type="containsText" dxfId="3" priority="4" operator="containsText" text="ENT.">
      <formula>NOT(ISERROR(SEARCH("ENT.",A1)))</formula>
    </cfRule>
  </conditionalFormatting>
  <conditionalFormatting sqref="G35:XFD41 A36:B41">
    <cfRule type="containsText" dxfId="2" priority="1" operator="containsText" text="ENT.">
      <formula>NOT(ISERROR(SEARCH("ENT.",A35)))</formula>
    </cfRule>
  </conditionalFormatting>
  <printOptions horizontalCentered="1"/>
  <pageMargins left="0.25" right="0.25" top="0.52" bottom="0.25" header="0.5" footer="0.35"/>
  <pageSetup scale="8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5"/>
  <sheetViews>
    <sheetView zoomScale="115" zoomScaleNormal="115" workbookViewId="0">
      <selection activeCell="B5" sqref="B5:F5"/>
    </sheetView>
  </sheetViews>
  <sheetFormatPr defaultColWidth="8.85546875" defaultRowHeight="15" x14ac:dyDescent="0.25"/>
  <cols>
    <col min="1" max="6" width="8.85546875" style="48"/>
    <col min="7" max="7" width="10.5703125" style="48" customWidth="1"/>
    <col min="8" max="9" width="8.85546875" style="48"/>
    <col min="10" max="10" width="10.5703125" style="48" customWidth="1"/>
    <col min="11" max="12" width="8.85546875" style="48"/>
    <col min="13" max="13" width="10.5703125" style="48" customWidth="1"/>
    <col min="14" max="16384" width="8.85546875" style="48"/>
  </cols>
  <sheetData>
    <row r="1" spans="1:13" x14ac:dyDescent="0.25">
      <c r="A1" s="47" t="s">
        <v>100</v>
      </c>
      <c r="B1" s="47"/>
      <c r="D1" s="192" t="s">
        <v>20</v>
      </c>
      <c r="E1" s="192"/>
      <c r="F1" s="192" t="s">
        <v>6</v>
      </c>
      <c r="G1" s="192" t="s">
        <v>104</v>
      </c>
      <c r="H1" s="192" t="s">
        <v>105</v>
      </c>
      <c r="I1" s="192"/>
      <c r="J1" s="195" t="s">
        <v>101</v>
      </c>
      <c r="K1" s="196" t="s">
        <v>102</v>
      </c>
      <c r="L1" s="196" t="s">
        <v>103</v>
      </c>
      <c r="M1" s="197" t="s">
        <v>127</v>
      </c>
    </row>
    <row r="2" spans="1:13" x14ac:dyDescent="0.25">
      <c r="A2" s="47">
        <f>SUM(Table2[LF])</f>
        <v>10187</v>
      </c>
      <c r="B2" s="47" t="s">
        <v>6</v>
      </c>
      <c r="D2" s="49"/>
      <c r="F2" s="199">
        <f>G2*H2</f>
        <v>145</v>
      </c>
      <c r="G2" s="49">
        <v>29</v>
      </c>
      <c r="H2" s="49">
        <v>5</v>
      </c>
      <c r="J2" s="194" t="s">
        <v>137</v>
      </c>
      <c r="K2" s="49">
        <v>1772.07</v>
      </c>
      <c r="L2" s="49">
        <v>1758.92</v>
      </c>
      <c r="M2" s="201">
        <f>IF(K2-L2-6&gt;0,K2-L2-6,0)</f>
        <v>7.1499999999998636</v>
      </c>
    </row>
    <row r="3" spans="1:13" x14ac:dyDescent="0.25">
      <c r="A3" s="47" t="s">
        <v>107</v>
      </c>
      <c r="B3" s="47"/>
      <c r="D3" s="49"/>
      <c r="F3" s="199">
        <f t="shared" ref="F3:F45" si="0">G3*H3</f>
        <v>270</v>
      </c>
      <c r="G3" s="49">
        <v>30</v>
      </c>
      <c r="H3" s="49">
        <v>9</v>
      </c>
      <c r="J3" s="194" t="s">
        <v>138</v>
      </c>
      <c r="K3" s="49">
        <v>1785.03</v>
      </c>
      <c r="L3" s="49">
        <v>1774.12</v>
      </c>
      <c r="M3" s="201">
        <f t="shared" ref="M3:M45" si="1">IF(K3-L3-6&gt;0,K3-L3-6,0)</f>
        <v>4.9100000000000819</v>
      </c>
    </row>
    <row r="4" spans="1:13" x14ac:dyDescent="0.25">
      <c r="A4" s="47">
        <f>SUM(Table1[VF])</f>
        <v>0</v>
      </c>
      <c r="B4" s="47" t="s">
        <v>20</v>
      </c>
      <c r="D4" s="49"/>
      <c r="F4" s="199">
        <f t="shared" si="0"/>
        <v>32</v>
      </c>
      <c r="G4" s="49">
        <v>32</v>
      </c>
      <c r="H4" s="49">
        <v>1</v>
      </c>
      <c r="J4" s="194" t="s">
        <v>168</v>
      </c>
      <c r="K4" s="49">
        <v>1804</v>
      </c>
      <c r="L4" s="49">
        <v>1793.14</v>
      </c>
      <c r="M4" s="201">
        <f t="shared" si="1"/>
        <v>4.8599999999999</v>
      </c>
    </row>
    <row r="5" spans="1:13" x14ac:dyDescent="0.25">
      <c r="A5" s="47" t="s">
        <v>108</v>
      </c>
      <c r="B5" s="47"/>
      <c r="D5" s="49"/>
      <c r="F5" s="199">
        <f t="shared" si="0"/>
        <v>66</v>
      </c>
      <c r="G5" s="49">
        <v>33</v>
      </c>
      <c r="H5" s="49">
        <v>2</v>
      </c>
      <c r="J5" s="194" t="s">
        <v>139</v>
      </c>
      <c r="K5" s="49">
        <v>1776.54</v>
      </c>
      <c r="L5" s="49">
        <v>1757.43</v>
      </c>
      <c r="M5" s="201">
        <f t="shared" si="1"/>
        <v>13.1099999999999</v>
      </c>
    </row>
    <row r="6" spans="1:13" x14ac:dyDescent="0.25">
      <c r="A6" s="47">
        <f>COUNTIF(Table3[out],"&gt;0")</f>
        <v>32</v>
      </c>
      <c r="B6" s="47" t="s">
        <v>7</v>
      </c>
      <c r="D6" s="49"/>
      <c r="F6" s="199">
        <f t="shared" si="0"/>
        <v>170</v>
      </c>
      <c r="G6" s="49">
        <v>34</v>
      </c>
      <c r="H6" s="49">
        <v>5</v>
      </c>
      <c r="J6" s="194" t="s">
        <v>140</v>
      </c>
      <c r="K6" s="49">
        <v>1792.01</v>
      </c>
      <c r="L6" s="49">
        <v>1779.17</v>
      </c>
      <c r="M6" s="201">
        <f t="shared" si="1"/>
        <v>6.8399999999999181</v>
      </c>
    </row>
    <row r="7" spans="1:13" x14ac:dyDescent="0.25">
      <c r="A7" s="47">
        <f>SUM(Table3[Xtra])</f>
        <v>165.89999999999918</v>
      </c>
      <c r="B7" s="47" t="s">
        <v>109</v>
      </c>
      <c r="D7" s="49"/>
      <c r="F7" s="199">
        <f t="shared" si="0"/>
        <v>6895</v>
      </c>
      <c r="G7" s="49">
        <v>35</v>
      </c>
      <c r="H7" s="49">
        <v>197</v>
      </c>
      <c r="J7" s="194" t="s">
        <v>141</v>
      </c>
      <c r="K7" s="49">
        <v>1807.33</v>
      </c>
      <c r="L7" s="49">
        <v>1798.62</v>
      </c>
      <c r="M7" s="201">
        <f t="shared" si="1"/>
        <v>2.7100000000000364</v>
      </c>
    </row>
    <row r="8" spans="1:13" x14ac:dyDescent="0.25">
      <c r="D8" s="49"/>
      <c r="F8" s="199">
        <f t="shared" si="0"/>
        <v>72</v>
      </c>
      <c r="G8" s="49">
        <v>36</v>
      </c>
      <c r="H8" s="49">
        <v>2</v>
      </c>
      <c r="J8" s="194" t="s">
        <v>142</v>
      </c>
      <c r="K8" s="49">
        <v>1779.83</v>
      </c>
      <c r="L8" s="49">
        <v>1770.74</v>
      </c>
      <c r="M8" s="201">
        <f t="shared" si="1"/>
        <v>3.0899999999999181</v>
      </c>
    </row>
    <row r="9" spans="1:13" x14ac:dyDescent="0.25">
      <c r="A9" s="50" t="s">
        <v>106</v>
      </c>
      <c r="B9" s="51"/>
      <c r="C9" s="55">
        <f>SUM(Table2[num])</f>
        <v>278</v>
      </c>
      <c r="D9" s="49"/>
      <c r="F9" s="199">
        <f t="shared" si="0"/>
        <v>74</v>
      </c>
      <c r="G9" s="49">
        <v>37</v>
      </c>
      <c r="H9" s="49">
        <v>2</v>
      </c>
      <c r="J9" s="194" t="s">
        <v>143</v>
      </c>
      <c r="K9" s="49">
        <v>1792.71</v>
      </c>
      <c r="L9" s="49">
        <v>1778.65</v>
      </c>
      <c r="M9" s="201">
        <f t="shared" si="1"/>
        <v>8.0599999999999454</v>
      </c>
    </row>
    <row r="10" spans="1:13" x14ac:dyDescent="0.25">
      <c r="A10" s="50" t="s">
        <v>110</v>
      </c>
      <c r="B10" s="51"/>
      <c r="C10" s="55">
        <f>COUNTIF(Table1[VF],"&gt;0")</f>
        <v>0</v>
      </c>
      <c r="D10" s="49"/>
      <c r="F10" s="199">
        <f t="shared" si="0"/>
        <v>228</v>
      </c>
      <c r="G10" s="49">
        <v>38</v>
      </c>
      <c r="H10" s="49">
        <v>6</v>
      </c>
      <c r="J10" s="194" t="s">
        <v>144</v>
      </c>
      <c r="K10" s="49">
        <v>1814.18</v>
      </c>
      <c r="L10" s="49">
        <v>1804.95</v>
      </c>
      <c r="M10" s="201">
        <f t="shared" si="1"/>
        <v>3.2300000000000182</v>
      </c>
    </row>
    <row r="11" spans="1:13" x14ac:dyDescent="0.25">
      <c r="A11" s="50" t="s">
        <v>111</v>
      </c>
      <c r="B11" s="51">
        <v>32</v>
      </c>
      <c r="C11" s="55">
        <f>COUNTIF(Table3[out],"&gt;0")</f>
        <v>32</v>
      </c>
      <c r="D11" s="49"/>
      <c r="F11" s="199">
        <f t="shared" si="0"/>
        <v>468</v>
      </c>
      <c r="G11" s="49">
        <v>39</v>
      </c>
      <c r="H11" s="49">
        <v>12</v>
      </c>
      <c r="J11" s="194" t="s">
        <v>145</v>
      </c>
      <c r="K11" s="49">
        <v>1813.56</v>
      </c>
      <c r="L11" s="49">
        <v>1805.49</v>
      </c>
      <c r="M11" s="201">
        <f t="shared" si="1"/>
        <v>2.0699999999999363</v>
      </c>
    </row>
    <row r="12" spans="1:13" x14ac:dyDescent="0.25">
      <c r="D12" s="49"/>
      <c r="F12" s="199">
        <f t="shared" si="0"/>
        <v>80</v>
      </c>
      <c r="G12" s="49">
        <v>40</v>
      </c>
      <c r="H12" s="49">
        <v>2</v>
      </c>
      <c r="J12" s="194" t="s">
        <v>146</v>
      </c>
      <c r="K12" s="49">
        <v>1793.89</v>
      </c>
      <c r="L12" s="49">
        <v>1780</v>
      </c>
      <c r="M12" s="201">
        <f t="shared" si="1"/>
        <v>7.8900000000001</v>
      </c>
    </row>
    <row r="13" spans="1:13" x14ac:dyDescent="0.25">
      <c r="D13" s="49"/>
      <c r="F13" s="199">
        <f t="shared" si="0"/>
        <v>533</v>
      </c>
      <c r="G13" s="49">
        <v>41</v>
      </c>
      <c r="H13" s="49">
        <v>13</v>
      </c>
      <c r="J13" s="194" t="s">
        <v>147</v>
      </c>
      <c r="K13" s="49">
        <v>1806.71</v>
      </c>
      <c r="L13" s="49">
        <v>1797.6</v>
      </c>
      <c r="M13" s="201">
        <f t="shared" si="1"/>
        <v>3.1100000000001273</v>
      </c>
    </row>
    <row r="14" spans="1:13" x14ac:dyDescent="0.25">
      <c r="D14" s="49"/>
      <c r="F14" s="199">
        <f t="shared" si="0"/>
        <v>42</v>
      </c>
      <c r="G14" s="49">
        <v>42</v>
      </c>
      <c r="H14" s="49">
        <v>1</v>
      </c>
      <c r="J14" s="194" t="s">
        <v>148</v>
      </c>
      <c r="K14" s="49">
        <v>1808.25</v>
      </c>
      <c r="L14" s="49">
        <v>1800.01</v>
      </c>
      <c r="M14" s="201">
        <f t="shared" si="1"/>
        <v>2.2400000000000091</v>
      </c>
    </row>
    <row r="15" spans="1:13" x14ac:dyDescent="0.25">
      <c r="D15" s="49"/>
      <c r="F15" s="199">
        <f t="shared" si="0"/>
        <v>44</v>
      </c>
      <c r="G15" s="49">
        <v>44</v>
      </c>
      <c r="H15" s="49">
        <v>1</v>
      </c>
      <c r="J15" s="194" t="s">
        <v>149</v>
      </c>
      <c r="K15" s="49">
        <v>1736.43</v>
      </c>
      <c r="L15" s="49">
        <v>1721.26</v>
      </c>
      <c r="M15" s="201">
        <f t="shared" si="1"/>
        <v>9.1700000000000728</v>
      </c>
    </row>
    <row r="16" spans="1:13" x14ac:dyDescent="0.25">
      <c r="D16" s="49"/>
      <c r="F16" s="199">
        <f t="shared" si="0"/>
        <v>45</v>
      </c>
      <c r="G16" s="49">
        <v>45</v>
      </c>
      <c r="H16" s="49">
        <v>1</v>
      </c>
      <c r="J16" s="194" t="s">
        <v>150</v>
      </c>
      <c r="K16" s="49">
        <v>1739.71</v>
      </c>
      <c r="L16" s="49">
        <v>1729.65</v>
      </c>
      <c r="M16" s="201">
        <f t="shared" si="1"/>
        <v>4.0599999999999454</v>
      </c>
    </row>
    <row r="17" spans="4:13" x14ac:dyDescent="0.25">
      <c r="D17" s="49"/>
      <c r="F17" s="199">
        <f t="shared" si="0"/>
        <v>46</v>
      </c>
      <c r="G17" s="49">
        <v>46</v>
      </c>
      <c r="H17" s="49">
        <v>1</v>
      </c>
      <c r="J17" s="194" t="s">
        <v>151</v>
      </c>
      <c r="K17" s="49">
        <v>1741.6</v>
      </c>
      <c r="L17" s="49">
        <v>1733.48</v>
      </c>
      <c r="M17" s="201">
        <f t="shared" si="1"/>
        <v>2.1199999999998909</v>
      </c>
    </row>
    <row r="18" spans="4:13" x14ac:dyDescent="0.25">
      <c r="D18" s="49"/>
      <c r="F18" s="199">
        <f t="shared" si="0"/>
        <v>192</v>
      </c>
      <c r="G18" s="49">
        <v>48</v>
      </c>
      <c r="H18" s="49">
        <v>4</v>
      </c>
      <c r="J18" s="194" t="s">
        <v>152</v>
      </c>
      <c r="K18" s="49">
        <v>1756.31</v>
      </c>
      <c r="L18" s="49">
        <v>1742.72</v>
      </c>
      <c r="M18" s="201">
        <f t="shared" si="1"/>
        <v>7.5899999999999181</v>
      </c>
    </row>
    <row r="19" spans="4:13" x14ac:dyDescent="0.25">
      <c r="D19" s="49"/>
      <c r="F19" s="199">
        <f t="shared" si="0"/>
        <v>196</v>
      </c>
      <c r="G19" s="49">
        <v>49</v>
      </c>
      <c r="H19" s="49">
        <v>4</v>
      </c>
      <c r="J19" s="194" t="s">
        <v>153</v>
      </c>
      <c r="K19" s="49">
        <v>1777.92</v>
      </c>
      <c r="L19" s="49">
        <v>1767.4</v>
      </c>
      <c r="M19" s="201">
        <f t="shared" si="1"/>
        <v>4.5199999999999818</v>
      </c>
    </row>
    <row r="20" spans="4:13" x14ac:dyDescent="0.25">
      <c r="D20" s="49"/>
      <c r="F20" s="199">
        <f t="shared" si="0"/>
        <v>50</v>
      </c>
      <c r="G20" s="49">
        <v>50</v>
      </c>
      <c r="H20" s="49">
        <v>1</v>
      </c>
      <c r="J20" s="194" t="s">
        <v>154</v>
      </c>
      <c r="K20" s="49">
        <v>1804.16</v>
      </c>
      <c r="L20" s="49">
        <v>1789.94</v>
      </c>
      <c r="M20" s="201">
        <f t="shared" si="1"/>
        <v>8.2200000000000273</v>
      </c>
    </row>
    <row r="21" spans="4:13" x14ac:dyDescent="0.25">
      <c r="D21" s="49"/>
      <c r="F21" s="199">
        <f t="shared" si="0"/>
        <v>159</v>
      </c>
      <c r="G21" s="49">
        <v>53</v>
      </c>
      <c r="H21" s="49">
        <v>3</v>
      </c>
      <c r="J21" s="194" t="s">
        <v>155</v>
      </c>
      <c r="K21" s="49">
        <v>1745.95</v>
      </c>
      <c r="L21" s="49">
        <v>1737.22</v>
      </c>
      <c r="M21" s="201">
        <f t="shared" si="1"/>
        <v>2.7300000000000182</v>
      </c>
    </row>
    <row r="22" spans="4:13" x14ac:dyDescent="0.25">
      <c r="D22" s="49"/>
      <c r="F22" s="199">
        <f t="shared" si="0"/>
        <v>116</v>
      </c>
      <c r="G22" s="49">
        <v>58</v>
      </c>
      <c r="H22" s="49">
        <v>2</v>
      </c>
      <c r="J22" s="194" t="s">
        <v>156</v>
      </c>
      <c r="K22" s="49">
        <v>1759.37</v>
      </c>
      <c r="L22" s="49">
        <v>1739.22</v>
      </c>
      <c r="M22" s="201">
        <f t="shared" si="1"/>
        <v>14.149999999999864</v>
      </c>
    </row>
    <row r="23" spans="4:13" x14ac:dyDescent="0.25">
      <c r="D23" s="49"/>
      <c r="F23" s="199">
        <f t="shared" si="0"/>
        <v>61</v>
      </c>
      <c r="G23" s="49">
        <v>61</v>
      </c>
      <c r="H23" s="49">
        <v>1</v>
      </c>
      <c r="J23" s="194" t="s">
        <v>157</v>
      </c>
      <c r="K23" s="49">
        <v>1766.37</v>
      </c>
      <c r="L23" s="49">
        <v>1752.37</v>
      </c>
      <c r="M23" s="201">
        <f t="shared" si="1"/>
        <v>8</v>
      </c>
    </row>
    <row r="24" spans="4:13" x14ac:dyDescent="0.25">
      <c r="D24" s="49"/>
      <c r="F24" s="199">
        <f t="shared" si="0"/>
        <v>128</v>
      </c>
      <c r="G24" s="49">
        <v>64</v>
      </c>
      <c r="H24" s="49">
        <v>2</v>
      </c>
      <c r="J24" s="194" t="s">
        <v>158</v>
      </c>
      <c r="K24" s="49">
        <v>1769.97</v>
      </c>
      <c r="L24" s="49">
        <v>1758.68</v>
      </c>
      <c r="M24" s="201">
        <f t="shared" si="1"/>
        <v>5.2899999999999636</v>
      </c>
    </row>
    <row r="25" spans="4:13" x14ac:dyDescent="0.25">
      <c r="D25" s="49"/>
      <c r="F25" s="199">
        <f t="shared" si="0"/>
        <v>75</v>
      </c>
      <c r="G25" s="49">
        <v>75</v>
      </c>
      <c r="H25" s="49">
        <v>1</v>
      </c>
      <c r="J25" s="194" t="s">
        <v>159</v>
      </c>
      <c r="K25" s="49">
        <v>1773.64</v>
      </c>
      <c r="L25" s="49">
        <v>1765.6</v>
      </c>
      <c r="M25" s="201">
        <f t="shared" si="1"/>
        <v>2.040000000000191</v>
      </c>
    </row>
    <row r="26" spans="4:13" x14ac:dyDescent="0.25">
      <c r="D26" s="49"/>
      <c r="F26" s="199">
        <f t="shared" si="0"/>
        <v>0</v>
      </c>
      <c r="G26" s="49"/>
      <c r="H26" s="49"/>
      <c r="J26" s="194" t="s">
        <v>160</v>
      </c>
      <c r="K26" s="49">
        <v>1782.87</v>
      </c>
      <c r="L26" s="49">
        <v>1770.99</v>
      </c>
      <c r="M26" s="201">
        <f t="shared" si="1"/>
        <v>5.8799999999998818</v>
      </c>
    </row>
    <row r="27" spans="4:13" x14ac:dyDescent="0.25">
      <c r="D27" s="49"/>
      <c r="F27" s="199">
        <f t="shared" si="0"/>
        <v>0</v>
      </c>
      <c r="G27" s="49"/>
      <c r="H27" s="49"/>
      <c r="J27" s="194" t="s">
        <v>161</v>
      </c>
      <c r="K27" s="49">
        <v>1792.11</v>
      </c>
      <c r="L27" s="49">
        <v>1782.42</v>
      </c>
      <c r="M27" s="201">
        <f t="shared" si="1"/>
        <v>3.6899999999998272</v>
      </c>
    </row>
    <row r="28" spans="4:13" x14ac:dyDescent="0.25">
      <c r="D28" s="49"/>
      <c r="F28" s="199">
        <f t="shared" si="0"/>
        <v>0</v>
      </c>
      <c r="G28" s="49"/>
      <c r="H28" s="49"/>
      <c r="J28" s="194" t="s">
        <v>162</v>
      </c>
      <c r="K28" s="49">
        <v>1768.51</v>
      </c>
      <c r="L28" s="49">
        <v>1759.17</v>
      </c>
      <c r="M28" s="201">
        <f t="shared" si="1"/>
        <v>3.3399999999999181</v>
      </c>
    </row>
    <row r="29" spans="4:13" x14ac:dyDescent="0.25">
      <c r="D29" s="49"/>
      <c r="F29" s="199">
        <f t="shared" si="0"/>
        <v>0</v>
      </c>
      <c r="G29" s="49"/>
      <c r="H29" s="49"/>
      <c r="J29" s="194" t="s">
        <v>163</v>
      </c>
      <c r="K29" s="49">
        <v>1772.02</v>
      </c>
      <c r="L29" s="49">
        <v>1763.52</v>
      </c>
      <c r="M29" s="201">
        <f t="shared" si="1"/>
        <v>2.5</v>
      </c>
    </row>
    <row r="30" spans="4:13" x14ac:dyDescent="0.25">
      <c r="D30" s="49"/>
      <c r="F30" s="199">
        <f t="shared" si="0"/>
        <v>0</v>
      </c>
      <c r="G30" s="49"/>
      <c r="H30" s="49"/>
      <c r="J30" s="194" t="s">
        <v>164</v>
      </c>
      <c r="K30" s="49">
        <v>1777.47</v>
      </c>
      <c r="L30" s="49">
        <v>1766.7</v>
      </c>
      <c r="M30" s="201">
        <f t="shared" si="1"/>
        <v>4.7699999999999818</v>
      </c>
    </row>
    <row r="31" spans="4:13" x14ac:dyDescent="0.25">
      <c r="D31" s="49"/>
      <c r="F31" s="199">
        <f t="shared" si="0"/>
        <v>0</v>
      </c>
      <c r="G31" s="49"/>
      <c r="H31" s="49"/>
      <c r="J31" s="194" t="s">
        <v>166</v>
      </c>
      <c r="K31" s="49">
        <v>1795.97</v>
      </c>
      <c r="L31" s="49">
        <v>1786.9</v>
      </c>
      <c r="M31" s="201">
        <f t="shared" si="1"/>
        <v>3.0699999999999363</v>
      </c>
    </row>
    <row r="32" spans="4:13" x14ac:dyDescent="0.25">
      <c r="D32" s="49"/>
      <c r="F32" s="199">
        <f t="shared" si="0"/>
        <v>0</v>
      </c>
      <c r="G32" s="49"/>
      <c r="H32" s="49"/>
      <c r="J32" s="194" t="s">
        <v>165</v>
      </c>
      <c r="K32" s="49">
        <v>1804.08</v>
      </c>
      <c r="L32" s="49">
        <v>1795.61</v>
      </c>
      <c r="M32" s="201">
        <f t="shared" si="1"/>
        <v>2.4700000000000273</v>
      </c>
    </row>
    <row r="33" spans="4:13" x14ac:dyDescent="0.25">
      <c r="D33" s="49"/>
      <c r="F33" s="199">
        <f t="shared" si="0"/>
        <v>0</v>
      </c>
      <c r="G33" s="49"/>
      <c r="H33" s="49"/>
      <c r="J33" s="194" t="s">
        <v>167</v>
      </c>
      <c r="K33" s="49">
        <v>1784.97</v>
      </c>
      <c r="L33" s="49">
        <v>1775.95</v>
      </c>
      <c r="M33" s="201">
        <f t="shared" si="1"/>
        <v>3.0199999999999818</v>
      </c>
    </row>
    <row r="34" spans="4:13" x14ac:dyDescent="0.25">
      <c r="D34" s="49"/>
      <c r="F34" s="199">
        <f t="shared" si="0"/>
        <v>0</v>
      </c>
      <c r="G34" s="49"/>
      <c r="H34" s="49"/>
      <c r="J34" s="194"/>
      <c r="K34" s="49"/>
      <c r="L34" s="49"/>
      <c r="M34" s="201">
        <f t="shared" si="1"/>
        <v>0</v>
      </c>
    </row>
    <row r="35" spans="4:13" x14ac:dyDescent="0.25">
      <c r="D35" s="49"/>
      <c r="F35" s="199">
        <f t="shared" si="0"/>
        <v>0</v>
      </c>
      <c r="G35" s="49"/>
      <c r="H35" s="49"/>
      <c r="J35" s="194"/>
      <c r="K35" s="49"/>
      <c r="L35" s="49"/>
      <c r="M35" s="201">
        <f t="shared" si="1"/>
        <v>0</v>
      </c>
    </row>
    <row r="36" spans="4:13" x14ac:dyDescent="0.25">
      <c r="D36" s="49"/>
      <c r="F36" s="199">
        <f t="shared" si="0"/>
        <v>0</v>
      </c>
      <c r="G36" s="49"/>
      <c r="H36" s="49"/>
      <c r="J36" s="194"/>
      <c r="K36" s="49"/>
      <c r="L36" s="49"/>
      <c r="M36" s="201">
        <f t="shared" si="1"/>
        <v>0</v>
      </c>
    </row>
    <row r="37" spans="4:13" x14ac:dyDescent="0.25">
      <c r="D37" s="49"/>
      <c r="F37" s="199">
        <f t="shared" si="0"/>
        <v>0</v>
      </c>
      <c r="G37" s="49"/>
      <c r="H37" s="49"/>
      <c r="J37" s="194"/>
      <c r="K37" s="49"/>
      <c r="L37" s="49"/>
      <c r="M37" s="201">
        <f t="shared" si="1"/>
        <v>0</v>
      </c>
    </row>
    <row r="38" spans="4:13" x14ac:dyDescent="0.25">
      <c r="D38" s="49"/>
      <c r="F38" s="199">
        <f t="shared" si="0"/>
        <v>0</v>
      </c>
      <c r="G38" s="49"/>
      <c r="H38" s="49"/>
      <c r="J38" s="194"/>
      <c r="K38" s="49"/>
      <c r="L38" s="49"/>
      <c r="M38" s="201">
        <f t="shared" si="1"/>
        <v>0</v>
      </c>
    </row>
    <row r="39" spans="4:13" x14ac:dyDescent="0.25">
      <c r="D39" s="49"/>
      <c r="F39" s="199">
        <f t="shared" si="0"/>
        <v>0</v>
      </c>
      <c r="G39" s="49"/>
      <c r="H39" s="49"/>
      <c r="J39" s="194"/>
      <c r="K39" s="49"/>
      <c r="L39" s="49"/>
      <c r="M39" s="201">
        <f t="shared" si="1"/>
        <v>0</v>
      </c>
    </row>
    <row r="40" spans="4:13" x14ac:dyDescent="0.25">
      <c r="D40" s="49"/>
      <c r="F40" s="199">
        <f t="shared" si="0"/>
        <v>0</v>
      </c>
      <c r="G40" s="49"/>
      <c r="H40" s="49"/>
      <c r="J40" s="194"/>
      <c r="K40" s="49"/>
      <c r="L40" s="49"/>
      <c r="M40" s="201">
        <f t="shared" si="1"/>
        <v>0</v>
      </c>
    </row>
    <row r="41" spans="4:13" x14ac:dyDescent="0.25">
      <c r="D41" s="49"/>
      <c r="F41" s="199">
        <f t="shared" si="0"/>
        <v>0</v>
      </c>
      <c r="G41" s="49"/>
      <c r="H41" s="49"/>
      <c r="J41" s="194"/>
      <c r="K41" s="49"/>
      <c r="L41" s="49"/>
      <c r="M41" s="201">
        <f t="shared" si="1"/>
        <v>0</v>
      </c>
    </row>
    <row r="42" spans="4:13" x14ac:dyDescent="0.25">
      <c r="D42" s="49"/>
      <c r="F42" s="199">
        <f t="shared" si="0"/>
        <v>0</v>
      </c>
      <c r="G42" s="49"/>
      <c r="H42" s="49"/>
      <c r="J42" s="194"/>
      <c r="K42" s="49"/>
      <c r="L42" s="49"/>
      <c r="M42" s="201">
        <f t="shared" si="1"/>
        <v>0</v>
      </c>
    </row>
    <row r="43" spans="4:13" x14ac:dyDescent="0.25">
      <c r="D43" s="49"/>
      <c r="F43" s="199">
        <f t="shared" si="0"/>
        <v>0</v>
      </c>
      <c r="G43" s="49"/>
      <c r="H43" s="49"/>
      <c r="J43" s="194"/>
      <c r="K43" s="49"/>
      <c r="L43" s="49"/>
      <c r="M43" s="201">
        <f t="shared" si="1"/>
        <v>0</v>
      </c>
    </row>
    <row r="44" spans="4:13" x14ac:dyDescent="0.25">
      <c r="D44" s="49"/>
      <c r="F44" s="199">
        <f t="shared" si="0"/>
        <v>0</v>
      </c>
      <c r="G44" s="49"/>
      <c r="H44" s="49"/>
      <c r="J44" s="194"/>
      <c r="K44" s="49"/>
      <c r="L44" s="49"/>
      <c r="M44" s="201">
        <f t="shared" si="1"/>
        <v>0</v>
      </c>
    </row>
    <row r="45" spans="4:13" x14ac:dyDescent="0.25">
      <c r="D45" s="193"/>
      <c r="F45" s="200">
        <f t="shared" si="0"/>
        <v>0</v>
      </c>
      <c r="G45" s="193"/>
      <c r="H45" s="193"/>
      <c r="J45" s="198"/>
      <c r="K45" s="193"/>
      <c r="L45" s="193"/>
      <c r="M45" s="202">
        <f t="shared" si="1"/>
        <v>0</v>
      </c>
    </row>
  </sheetData>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25"/>
  <sheetViews>
    <sheetView view="pageBreakPreview" topLeftCell="A3" zoomScaleNormal="100" zoomScaleSheetLayoutView="100" workbookViewId="0">
      <selection activeCell="C13" sqref="C13"/>
    </sheetView>
  </sheetViews>
  <sheetFormatPr defaultRowHeight="12.75" x14ac:dyDescent="0.2"/>
  <cols>
    <col min="1" max="1" width="5.7109375" style="57" customWidth="1"/>
    <col min="2" max="2" width="38.140625" style="57" customWidth="1"/>
    <col min="3" max="3" width="18.28515625" style="57" customWidth="1"/>
    <col min="4" max="4" width="12.140625" style="57" bestFit="1" customWidth="1"/>
    <col min="5" max="5" width="14.5703125" style="60" bestFit="1" customWidth="1"/>
    <col min="6" max="6" width="16.7109375" style="57" customWidth="1"/>
    <col min="7" max="16384" width="9.140625" style="57"/>
  </cols>
  <sheetData>
    <row r="1" spans="1:9" x14ac:dyDescent="0.2">
      <c r="E1" s="57"/>
      <c r="F1" s="96">
        <f>SUMMARY!F1</f>
        <v>46132</v>
      </c>
    </row>
    <row r="2" spans="1:9" x14ac:dyDescent="0.2">
      <c r="E2" s="58" t="s">
        <v>10</v>
      </c>
      <c r="F2" s="7" t="str">
        <f>SUMMARY!F2</f>
        <v>314-47-05</v>
      </c>
    </row>
    <row r="3" spans="1:9" ht="20.100000000000001" customHeight="1" x14ac:dyDescent="0.2">
      <c r="B3" s="221" t="s">
        <v>26</v>
      </c>
      <c r="C3" s="221"/>
      <c r="D3" s="221"/>
      <c r="E3" s="221"/>
      <c r="F3" s="221"/>
      <c r="H3">
        <f>SUMIF(B:B,"*EXCAVATION*",D:D)</f>
        <v>0</v>
      </c>
      <c r="I3" t="s">
        <v>122</v>
      </c>
    </row>
    <row r="4" spans="1:9" ht="20.100000000000001" customHeight="1" x14ac:dyDescent="0.2">
      <c r="B4" s="225" t="str">
        <f>SUMMARY!C4</f>
        <v>WINDRIDGE, UNIT 2</v>
      </c>
      <c r="C4" s="225"/>
      <c r="D4" s="225"/>
      <c r="E4" s="225"/>
      <c r="F4" s="225"/>
      <c r="H4">
        <f>SUMIF(B:B,"*EMBANKMENT*",D:D)</f>
        <v>0</v>
      </c>
      <c r="I4" t="s">
        <v>123</v>
      </c>
    </row>
    <row r="5" spans="1:9" ht="20.100000000000001" customHeight="1" x14ac:dyDescent="0.2">
      <c r="B5" s="221" t="s">
        <v>115</v>
      </c>
      <c r="C5" s="221"/>
      <c r="D5" s="221"/>
      <c r="E5" s="221"/>
      <c r="F5" s="221"/>
      <c r="H5">
        <f>H3-H4</f>
        <v>0</v>
      </c>
      <c r="I5" t="str">
        <f>IF(H5=0,"",IF(H5&gt;0,"EXPORT","IMPORT"))</f>
        <v/>
      </c>
    </row>
    <row r="6" spans="1:9" ht="12.75" customHeight="1" thickBot="1" x14ac:dyDescent="0.25">
      <c r="A6" s="97"/>
      <c r="B6" s="97"/>
      <c r="C6" s="97"/>
      <c r="D6" s="97"/>
      <c r="E6" s="97"/>
      <c r="F6" s="98"/>
    </row>
    <row r="7" spans="1:9" ht="26.25" customHeight="1" thickBot="1" x14ac:dyDescent="0.25">
      <c r="A7" s="99" t="s">
        <v>12</v>
      </c>
      <c r="B7" s="100" t="s">
        <v>13</v>
      </c>
      <c r="C7" s="101" t="s">
        <v>2</v>
      </c>
      <c r="D7" s="64" t="s">
        <v>34</v>
      </c>
      <c r="E7" s="102" t="s">
        <v>14</v>
      </c>
      <c r="F7" s="103" t="s">
        <v>15</v>
      </c>
    </row>
    <row r="8" spans="1:9" x14ac:dyDescent="0.2">
      <c r="A8" s="104"/>
      <c r="B8" s="105"/>
      <c r="C8" s="106"/>
      <c r="D8" s="177"/>
      <c r="E8" s="107"/>
      <c r="F8" s="108"/>
    </row>
    <row r="9" spans="1:9" ht="18" customHeight="1" x14ac:dyDescent="0.35">
      <c r="A9" s="44">
        <f>ROW()-8</f>
        <v>1</v>
      </c>
      <c r="B9" s="210" t="s">
        <v>232</v>
      </c>
      <c r="C9" s="110" t="s">
        <v>22</v>
      </c>
      <c r="D9" s="179">
        <v>50.58</v>
      </c>
      <c r="E9" s="75" t="s">
        <v>9</v>
      </c>
      <c r="F9" s="76" t="s">
        <v>9</v>
      </c>
    </row>
    <row r="10" spans="1:9" ht="15.75" thickBot="1" x14ac:dyDescent="0.4">
      <c r="A10" s="79"/>
      <c r="B10" s="174"/>
      <c r="C10" s="175"/>
      <c r="D10" s="178"/>
      <c r="E10" s="82"/>
      <c r="F10" s="83"/>
    </row>
    <row r="11" spans="1:9" ht="19.5" customHeight="1" x14ac:dyDescent="0.35">
      <c r="A11" s="84"/>
      <c r="B11" s="115"/>
      <c r="C11" s="111"/>
      <c r="D11" s="111"/>
      <c r="E11" s="116" t="s">
        <v>8</v>
      </c>
      <c r="F11" s="117" t="s">
        <v>9</v>
      </c>
    </row>
    <row r="12" spans="1:9" ht="12.75" customHeight="1" x14ac:dyDescent="0.2">
      <c r="A12" s="88" t="s">
        <v>30</v>
      </c>
      <c r="B12" s="115"/>
      <c r="C12" s="111"/>
      <c r="D12" s="111"/>
      <c r="E12" s="112"/>
      <c r="F12" s="118"/>
    </row>
    <row r="13" spans="1:9" ht="10.9" customHeight="1" x14ac:dyDescent="0.2">
      <c r="A13" s="84"/>
      <c r="B13" s="115"/>
      <c r="C13" s="111"/>
      <c r="D13" s="111"/>
      <c r="E13" s="112"/>
      <c r="F13" s="118"/>
    </row>
    <row r="14" spans="1:9" ht="12.75" customHeight="1" x14ac:dyDescent="0.2">
      <c r="A14" s="89" t="s">
        <v>33</v>
      </c>
      <c r="B14" s="222" t="s">
        <v>51</v>
      </c>
      <c r="C14" s="222"/>
      <c r="D14" s="222"/>
      <c r="E14" s="222"/>
      <c r="F14" s="222"/>
    </row>
    <row r="15" spans="1:9" ht="6" customHeight="1" x14ac:dyDescent="0.2">
      <c r="A15" s="89"/>
      <c r="B15" s="119"/>
      <c r="C15" s="120"/>
      <c r="D15" s="120"/>
      <c r="E15" s="121"/>
      <c r="F15" s="122"/>
    </row>
    <row r="16" spans="1:9" ht="12.75" customHeight="1" x14ac:dyDescent="0.2">
      <c r="A16" s="89" t="s">
        <v>33</v>
      </c>
      <c r="B16" s="223" t="s">
        <v>121</v>
      </c>
      <c r="C16" s="222"/>
      <c r="D16" s="222"/>
      <c r="E16" s="222"/>
      <c r="F16" s="222"/>
    </row>
    <row r="17" spans="1:6" ht="6" customHeight="1" x14ac:dyDescent="0.2">
      <c r="A17" s="89"/>
      <c r="B17" s="119"/>
      <c r="C17" s="120"/>
      <c r="D17" s="120"/>
      <c r="E17" s="121"/>
      <c r="F17" s="122"/>
    </row>
    <row r="18" spans="1:6" ht="42" customHeight="1" x14ac:dyDescent="0.2">
      <c r="A18" s="89" t="s">
        <v>33</v>
      </c>
      <c r="B18" s="223" t="s">
        <v>117</v>
      </c>
      <c r="C18" s="222"/>
      <c r="D18" s="222"/>
      <c r="E18" s="222"/>
      <c r="F18" s="222"/>
    </row>
    <row r="19" spans="1:6" ht="6" customHeight="1" x14ac:dyDescent="0.2">
      <c r="A19" s="89"/>
      <c r="B19" s="119"/>
      <c r="C19" s="120"/>
      <c r="D19" s="120"/>
      <c r="E19" s="121"/>
      <c r="F19" s="122"/>
    </row>
    <row r="20" spans="1:6" ht="54.75" customHeight="1" x14ac:dyDescent="0.2">
      <c r="A20" s="89" t="s">
        <v>33</v>
      </c>
      <c r="B20" s="222" t="s">
        <v>18</v>
      </c>
      <c r="C20" s="222"/>
      <c r="D20" s="222"/>
      <c r="E20" s="222"/>
      <c r="F20" s="222"/>
    </row>
    <row r="21" spans="1:6" ht="6" customHeight="1" x14ac:dyDescent="0.2">
      <c r="A21" s="89"/>
      <c r="B21" s="119"/>
      <c r="C21" s="120"/>
      <c r="D21" s="120"/>
      <c r="E21" s="121"/>
      <c r="F21" s="122"/>
    </row>
    <row r="22" spans="1:6" ht="85.15" customHeight="1" x14ac:dyDescent="0.2">
      <c r="A22" s="89" t="s">
        <v>33</v>
      </c>
      <c r="B22" s="222" t="s">
        <v>19</v>
      </c>
      <c r="C22" s="222"/>
      <c r="D22" s="222"/>
      <c r="E22" s="222"/>
      <c r="F22" s="222"/>
    </row>
    <row r="23" spans="1:6" x14ac:dyDescent="0.2">
      <c r="A23" s="207" t="s">
        <v>33</v>
      </c>
      <c r="B23" s="224" t="s">
        <v>136</v>
      </c>
      <c r="C23" s="224"/>
      <c r="D23" s="224"/>
      <c r="E23" s="224"/>
      <c r="F23" s="224"/>
    </row>
    <row r="24" spans="1:6" ht="13.15" customHeight="1" x14ac:dyDescent="0.2">
      <c r="E24" s="123" t="s">
        <v>3</v>
      </c>
      <c r="F24" s="94"/>
    </row>
    <row r="25" spans="1:6" ht="13.15" customHeight="1" x14ac:dyDescent="0.2">
      <c r="E25" s="123" t="s">
        <v>4</v>
      </c>
      <c r="F25" s="95"/>
    </row>
  </sheetData>
  <sheetProtection sheet="1" objects="1" scenarios="1" formatCells="0" formatRows="0" insertRows="0" deleteRows="0"/>
  <mergeCells count="9">
    <mergeCell ref="B3:F3"/>
    <mergeCell ref="B14:F14"/>
    <mergeCell ref="B18:F18"/>
    <mergeCell ref="B16:F16"/>
    <mergeCell ref="B23:F23"/>
    <mergeCell ref="B20:F20"/>
    <mergeCell ref="B22:F22"/>
    <mergeCell ref="B4:F4"/>
    <mergeCell ref="B5:F5"/>
  </mergeCells>
  <conditionalFormatting sqref="A23:B23 G23:XFD23">
    <cfRule type="containsText" dxfId="1" priority="1" operator="containsText" text="ENT.">
      <formula>NOT(ISERROR(SEARCH("ENT.",A23)))</formula>
    </cfRule>
  </conditionalFormatting>
  <printOptions horizontalCentered="1"/>
  <pageMargins left="0.5" right="0.5" top="0.52" bottom="0.25" header="0.5" footer="0.35"/>
  <pageSetup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230"/>
  <sheetViews>
    <sheetView tabSelected="1" view="pageBreakPreview" topLeftCell="A2" zoomScaleNormal="100" zoomScaleSheetLayoutView="100" workbookViewId="0">
      <selection activeCell="C13" sqref="C13"/>
    </sheetView>
  </sheetViews>
  <sheetFormatPr defaultRowHeight="12.75" x14ac:dyDescent="0.2"/>
  <cols>
    <col min="1" max="1" width="5.7109375" style="57" customWidth="1"/>
    <col min="2" max="2" width="48" style="57" customWidth="1"/>
    <col min="3" max="3" width="9.85546875" style="57" customWidth="1"/>
    <col min="4" max="4" width="12.140625" style="160" bestFit="1" customWidth="1"/>
    <col min="5" max="5" width="14.5703125" style="60" bestFit="1" customWidth="1"/>
    <col min="6" max="6" width="16.7109375" style="57" customWidth="1"/>
    <col min="7" max="16384" width="9.140625" style="57"/>
  </cols>
  <sheetData>
    <row r="1" spans="1:9" x14ac:dyDescent="0.2">
      <c r="E1" s="57"/>
      <c r="F1" s="96">
        <f>SUMMARY!F1</f>
        <v>46132</v>
      </c>
    </row>
    <row r="2" spans="1:9" x14ac:dyDescent="0.2">
      <c r="E2" s="58" t="s">
        <v>10</v>
      </c>
      <c r="F2" s="7" t="str">
        <f>SUMMARY!F2</f>
        <v>314-47-05</v>
      </c>
    </row>
    <row r="3" spans="1:9" ht="20.100000000000001" customHeight="1" x14ac:dyDescent="0.2">
      <c r="B3" s="221" t="s">
        <v>26</v>
      </c>
      <c r="C3" s="221"/>
      <c r="D3" s="221"/>
      <c r="E3" s="221"/>
      <c r="F3" s="221"/>
      <c r="H3">
        <f>SUMIF(B:B,"*EXCAVATION*",D:D)</f>
        <v>32948</v>
      </c>
      <c r="I3" t="s">
        <v>122</v>
      </c>
    </row>
    <row r="4" spans="1:9" ht="20.100000000000001" customHeight="1" x14ac:dyDescent="0.25">
      <c r="B4" s="227" t="str">
        <f>SUMMARY!C4</f>
        <v>WINDRIDGE, UNIT 2</v>
      </c>
      <c r="C4" s="227"/>
      <c r="D4" s="227"/>
      <c r="E4" s="227"/>
      <c r="F4" s="227"/>
      <c r="H4">
        <f>SUMIF(B:B,"*EMBANKMENT*",D:D)</f>
        <v>12026</v>
      </c>
      <c r="I4" t="s">
        <v>123</v>
      </c>
    </row>
    <row r="5" spans="1:9" ht="20.100000000000001" customHeight="1" x14ac:dyDescent="0.25">
      <c r="B5" s="228" t="s">
        <v>23</v>
      </c>
      <c r="C5" s="228"/>
      <c r="D5" s="228"/>
      <c r="E5" s="228"/>
      <c r="F5" s="228"/>
      <c r="H5">
        <f>H3-H4</f>
        <v>20922</v>
      </c>
      <c r="I5" t="str">
        <f>IF(H5=0,"",IF(H5&gt;0,"EXPORT","IMPORT"))</f>
        <v>EXPORT</v>
      </c>
    </row>
    <row r="6" spans="1:9" ht="12.75" customHeight="1" thickBot="1" x14ac:dyDescent="0.25">
      <c r="A6" s="97"/>
      <c r="B6" s="97"/>
      <c r="C6" s="97"/>
      <c r="D6" s="97"/>
      <c r="E6" s="97"/>
      <c r="F6" s="98"/>
    </row>
    <row r="7" spans="1:9" ht="39" thickBot="1" x14ac:dyDescent="0.25">
      <c r="A7" s="99" t="s">
        <v>12</v>
      </c>
      <c r="B7" s="100" t="s">
        <v>13</v>
      </c>
      <c r="C7" s="101" t="s">
        <v>2</v>
      </c>
      <c r="D7" s="161" t="s">
        <v>34</v>
      </c>
      <c r="E7" s="102" t="s">
        <v>14</v>
      </c>
      <c r="F7" s="103" t="s">
        <v>15</v>
      </c>
    </row>
    <row r="8" spans="1:9" ht="15" x14ac:dyDescent="0.35">
      <c r="A8" s="104"/>
      <c r="B8" s="105"/>
      <c r="C8" s="106"/>
      <c r="D8" s="177"/>
      <c r="E8" s="162"/>
      <c r="F8" s="163"/>
    </row>
    <row r="9" spans="1:9" ht="18" customHeight="1" x14ac:dyDescent="0.35">
      <c r="A9" s="164" t="s">
        <v>36</v>
      </c>
      <c r="B9" s="165"/>
      <c r="C9" s="166"/>
      <c r="D9" s="180"/>
      <c r="E9" s="162"/>
      <c r="F9" s="76"/>
    </row>
    <row r="10" spans="1:9" ht="18" customHeight="1" x14ac:dyDescent="0.35">
      <c r="A10" s="44">
        <v>1</v>
      </c>
      <c r="B10" s="28" t="s">
        <v>58</v>
      </c>
      <c r="C10" s="29" t="s">
        <v>22</v>
      </c>
      <c r="D10" s="181">
        <v>0.24</v>
      </c>
      <c r="E10" s="75" t="s">
        <v>9</v>
      </c>
      <c r="F10" s="76" t="s">
        <v>9</v>
      </c>
    </row>
    <row r="11" spans="1:9" ht="18" customHeight="1" x14ac:dyDescent="0.35">
      <c r="A11" s="44">
        <v>1</v>
      </c>
      <c r="B11" s="28" t="s">
        <v>233</v>
      </c>
      <c r="C11" s="29" t="s">
        <v>1</v>
      </c>
      <c r="D11" s="52">
        <v>890</v>
      </c>
      <c r="E11" s="75" t="s">
        <v>9</v>
      </c>
      <c r="F11" s="76" t="s">
        <v>9</v>
      </c>
    </row>
    <row r="12" spans="1:9" ht="18" customHeight="1" x14ac:dyDescent="0.35">
      <c r="A12" s="44">
        <v>2</v>
      </c>
      <c r="B12" s="28" t="s">
        <v>234</v>
      </c>
      <c r="C12" s="29" t="s">
        <v>1</v>
      </c>
      <c r="D12" s="52">
        <v>4</v>
      </c>
      <c r="E12" s="75" t="s">
        <v>9</v>
      </c>
      <c r="F12" s="76" t="s">
        <v>9</v>
      </c>
    </row>
    <row r="13" spans="1:9" ht="18" customHeight="1" x14ac:dyDescent="0.35">
      <c r="A13" s="44">
        <v>3</v>
      </c>
      <c r="B13" s="28" t="s">
        <v>67</v>
      </c>
      <c r="C13" s="29" t="s">
        <v>0</v>
      </c>
      <c r="D13" s="52">
        <v>294</v>
      </c>
      <c r="E13" s="75" t="s">
        <v>9</v>
      </c>
      <c r="F13" s="76" t="s">
        <v>9</v>
      </c>
    </row>
    <row r="14" spans="1:9" ht="18" customHeight="1" x14ac:dyDescent="0.35">
      <c r="A14" s="44">
        <v>4</v>
      </c>
      <c r="B14" s="28" t="s">
        <v>189</v>
      </c>
      <c r="C14" s="29" t="s">
        <v>7</v>
      </c>
      <c r="D14" s="52">
        <v>1</v>
      </c>
      <c r="E14" s="75" t="s">
        <v>9</v>
      </c>
      <c r="F14" s="76" t="s">
        <v>9</v>
      </c>
    </row>
    <row r="15" spans="1:9" ht="18" customHeight="1" x14ac:dyDescent="0.35">
      <c r="A15" s="44">
        <v>5</v>
      </c>
      <c r="B15" s="28" t="s">
        <v>176</v>
      </c>
      <c r="C15" s="29" t="s">
        <v>0</v>
      </c>
      <c r="D15" s="52">
        <v>1097</v>
      </c>
      <c r="E15" s="75" t="s">
        <v>9</v>
      </c>
      <c r="F15" s="76" t="s">
        <v>9</v>
      </c>
    </row>
    <row r="16" spans="1:9" ht="15" x14ac:dyDescent="0.35">
      <c r="A16" s="33"/>
      <c r="B16" s="166"/>
      <c r="C16" s="166"/>
      <c r="D16" s="180"/>
      <c r="E16" s="162"/>
      <c r="F16" s="76"/>
    </row>
    <row r="17" spans="1:6" ht="18" customHeight="1" x14ac:dyDescent="0.35">
      <c r="A17" s="164" t="s">
        <v>40</v>
      </c>
      <c r="B17" s="165"/>
      <c r="C17" s="166"/>
      <c r="D17" s="180"/>
      <c r="E17" s="204"/>
      <c r="F17" s="76"/>
    </row>
    <row r="18" spans="1:6" ht="18" customHeight="1" x14ac:dyDescent="0.35">
      <c r="A18" s="44">
        <v>1</v>
      </c>
      <c r="B18" s="28" t="s">
        <v>58</v>
      </c>
      <c r="C18" s="29" t="s">
        <v>22</v>
      </c>
      <c r="D18" s="181">
        <v>0.39</v>
      </c>
      <c r="E18" s="75" t="s">
        <v>9</v>
      </c>
      <c r="F18" s="76" t="s">
        <v>9</v>
      </c>
    </row>
    <row r="19" spans="1:6" ht="18" customHeight="1" x14ac:dyDescent="0.35">
      <c r="A19" s="44">
        <f>A18+1</f>
        <v>2</v>
      </c>
      <c r="B19" s="28" t="s">
        <v>233</v>
      </c>
      <c r="C19" s="29" t="s">
        <v>1</v>
      </c>
      <c r="D19" s="52">
        <v>1426</v>
      </c>
      <c r="E19" s="75" t="s">
        <v>9</v>
      </c>
      <c r="F19" s="76" t="s">
        <v>9</v>
      </c>
    </row>
    <row r="20" spans="1:6" ht="18" customHeight="1" x14ac:dyDescent="0.35">
      <c r="A20" s="44">
        <f t="shared" ref="A20" si="0">A19+1</f>
        <v>3</v>
      </c>
      <c r="B20" s="28" t="s">
        <v>59</v>
      </c>
      <c r="C20" s="29" t="s">
        <v>1</v>
      </c>
      <c r="D20" s="52">
        <v>3</v>
      </c>
      <c r="E20" s="75" t="s">
        <v>9</v>
      </c>
      <c r="F20" s="76" t="s">
        <v>9</v>
      </c>
    </row>
    <row r="21" spans="1:6" ht="18" customHeight="1" x14ac:dyDescent="0.35">
      <c r="A21" s="44">
        <v>4</v>
      </c>
      <c r="B21" s="28" t="s">
        <v>235</v>
      </c>
      <c r="C21" s="29" t="s">
        <v>0</v>
      </c>
      <c r="D21" s="52">
        <v>615</v>
      </c>
      <c r="E21" s="75" t="s">
        <v>9</v>
      </c>
      <c r="F21" s="76" t="s">
        <v>9</v>
      </c>
    </row>
    <row r="22" spans="1:6" ht="18" customHeight="1" x14ac:dyDescent="0.35">
      <c r="A22" s="44">
        <v>5</v>
      </c>
      <c r="B22" s="28" t="s">
        <v>190</v>
      </c>
      <c r="C22" s="29" t="s">
        <v>0</v>
      </c>
      <c r="D22" s="52">
        <v>13</v>
      </c>
      <c r="E22" s="75" t="s">
        <v>9</v>
      </c>
      <c r="F22" s="76" t="s">
        <v>9</v>
      </c>
    </row>
    <row r="23" spans="1:6" ht="18" customHeight="1" x14ac:dyDescent="0.35">
      <c r="A23" s="44">
        <v>6</v>
      </c>
      <c r="B23" s="28" t="s">
        <v>191</v>
      </c>
      <c r="C23" s="29" t="s">
        <v>7</v>
      </c>
      <c r="D23" s="52">
        <v>1</v>
      </c>
      <c r="E23" s="75" t="s">
        <v>9</v>
      </c>
      <c r="F23" s="76" t="s">
        <v>9</v>
      </c>
    </row>
    <row r="24" spans="1:6" ht="18" customHeight="1" x14ac:dyDescent="0.35">
      <c r="A24" s="44">
        <v>7</v>
      </c>
      <c r="B24" s="28" t="s">
        <v>176</v>
      </c>
      <c r="C24" s="29" t="s">
        <v>0</v>
      </c>
      <c r="D24" s="52">
        <v>1270</v>
      </c>
      <c r="E24" s="75" t="s">
        <v>9</v>
      </c>
      <c r="F24" s="76" t="s">
        <v>9</v>
      </c>
    </row>
    <row r="25" spans="1:6" ht="15" x14ac:dyDescent="0.35">
      <c r="A25" s="33"/>
      <c r="B25" s="166"/>
      <c r="C25" s="166"/>
      <c r="D25" s="180"/>
      <c r="E25" s="204"/>
      <c r="F25" s="76"/>
    </row>
    <row r="26" spans="1:6" ht="18" customHeight="1" x14ac:dyDescent="0.35">
      <c r="A26" s="164" t="s">
        <v>128</v>
      </c>
      <c r="B26" s="165"/>
      <c r="C26" s="166"/>
      <c r="D26" s="180"/>
      <c r="E26" s="204"/>
      <c r="F26" s="76"/>
    </row>
    <row r="27" spans="1:6" ht="18" customHeight="1" x14ac:dyDescent="0.35">
      <c r="A27" s="44">
        <v>1</v>
      </c>
      <c r="B27" s="28" t="s">
        <v>58</v>
      </c>
      <c r="C27" s="29" t="s">
        <v>22</v>
      </c>
      <c r="D27" s="181">
        <v>0.28000000000000003</v>
      </c>
      <c r="E27" s="75" t="s">
        <v>9</v>
      </c>
      <c r="F27" s="76" t="s">
        <v>9</v>
      </c>
    </row>
    <row r="28" spans="1:6" ht="18" customHeight="1" x14ac:dyDescent="0.35">
      <c r="A28" s="44">
        <f>A27+1</f>
        <v>2</v>
      </c>
      <c r="B28" s="28" t="s">
        <v>233</v>
      </c>
      <c r="C28" s="29" t="s">
        <v>1</v>
      </c>
      <c r="D28" s="52">
        <v>1542</v>
      </c>
      <c r="E28" s="75" t="s">
        <v>9</v>
      </c>
      <c r="F28" s="76" t="s">
        <v>9</v>
      </c>
    </row>
    <row r="29" spans="1:6" ht="18" customHeight="1" x14ac:dyDescent="0.35">
      <c r="A29" s="44">
        <f t="shared" ref="A29" si="1">A28+1</f>
        <v>3</v>
      </c>
      <c r="B29" s="28" t="s">
        <v>59</v>
      </c>
      <c r="C29" s="29" t="s">
        <v>1</v>
      </c>
      <c r="D29" s="52">
        <v>14</v>
      </c>
      <c r="E29" s="75" t="s">
        <v>9</v>
      </c>
      <c r="F29" s="76" t="s">
        <v>9</v>
      </c>
    </row>
    <row r="30" spans="1:6" ht="18" customHeight="1" x14ac:dyDescent="0.35">
      <c r="A30" s="44">
        <v>4</v>
      </c>
      <c r="B30" s="28" t="s">
        <v>235</v>
      </c>
      <c r="C30" s="29" t="s">
        <v>0</v>
      </c>
      <c r="D30" s="52">
        <v>464</v>
      </c>
      <c r="E30" s="75" t="s">
        <v>9</v>
      </c>
      <c r="F30" s="76" t="s">
        <v>9</v>
      </c>
    </row>
    <row r="31" spans="1:6" ht="18" customHeight="1" x14ac:dyDescent="0.35">
      <c r="A31" s="44">
        <v>5</v>
      </c>
      <c r="B31" s="28" t="s">
        <v>191</v>
      </c>
      <c r="C31" s="29" t="s">
        <v>7</v>
      </c>
      <c r="D31" s="52">
        <v>1</v>
      </c>
      <c r="E31" s="75" t="s">
        <v>9</v>
      </c>
      <c r="F31" s="76" t="s">
        <v>9</v>
      </c>
    </row>
    <row r="32" spans="1:6" ht="18" customHeight="1" x14ac:dyDescent="0.35">
      <c r="A32" s="44">
        <v>6</v>
      </c>
      <c r="B32" s="28" t="s">
        <v>176</v>
      </c>
      <c r="C32" s="29" t="s">
        <v>0</v>
      </c>
      <c r="D32" s="52">
        <v>904</v>
      </c>
      <c r="E32" s="75" t="s">
        <v>9</v>
      </c>
      <c r="F32" s="76" t="s">
        <v>9</v>
      </c>
    </row>
    <row r="33" spans="1:6" ht="15" x14ac:dyDescent="0.35">
      <c r="A33" s="33"/>
      <c r="B33" s="166"/>
      <c r="C33" s="166"/>
      <c r="D33" s="180"/>
      <c r="E33" s="204"/>
      <c r="F33" s="76"/>
    </row>
    <row r="34" spans="1:6" ht="18" customHeight="1" x14ac:dyDescent="0.35">
      <c r="A34" s="164" t="s">
        <v>129</v>
      </c>
      <c r="B34" s="165"/>
      <c r="C34" s="166"/>
      <c r="D34" s="180"/>
      <c r="E34" s="204"/>
      <c r="F34" s="76"/>
    </row>
    <row r="35" spans="1:6" ht="18" customHeight="1" x14ac:dyDescent="0.35">
      <c r="A35" s="44">
        <v>1</v>
      </c>
      <c r="B35" s="28" t="s">
        <v>192</v>
      </c>
      <c r="C35" s="29" t="s">
        <v>6</v>
      </c>
      <c r="D35" s="52">
        <v>782</v>
      </c>
      <c r="E35" s="75" t="s">
        <v>9</v>
      </c>
      <c r="F35" s="76" t="s">
        <v>9</v>
      </c>
    </row>
    <row r="36" spans="1:6" ht="18" customHeight="1" x14ac:dyDescent="0.35">
      <c r="A36" s="44">
        <v>2</v>
      </c>
      <c r="B36" s="32" t="s">
        <v>61</v>
      </c>
      <c r="C36" s="29" t="s">
        <v>7</v>
      </c>
      <c r="D36" s="52">
        <v>2</v>
      </c>
      <c r="E36" s="75" t="s">
        <v>9</v>
      </c>
      <c r="F36" s="76" t="s">
        <v>9</v>
      </c>
    </row>
    <row r="37" spans="1:6" ht="18" customHeight="1" x14ac:dyDescent="0.35">
      <c r="A37" s="44">
        <v>3</v>
      </c>
      <c r="B37" s="32" t="s">
        <v>223</v>
      </c>
      <c r="C37" s="29" t="s">
        <v>7</v>
      </c>
      <c r="D37" s="52">
        <v>1</v>
      </c>
      <c r="E37" s="75" t="s">
        <v>9</v>
      </c>
      <c r="F37" s="76" t="s">
        <v>9</v>
      </c>
    </row>
    <row r="38" spans="1:6" ht="18" customHeight="1" x14ac:dyDescent="0.35">
      <c r="A38" s="44">
        <v>4</v>
      </c>
      <c r="B38" s="32" t="s">
        <v>193</v>
      </c>
      <c r="C38" s="29" t="s">
        <v>7</v>
      </c>
      <c r="D38" s="52">
        <v>1</v>
      </c>
      <c r="E38" s="75" t="s">
        <v>9</v>
      </c>
      <c r="F38" s="76" t="s">
        <v>9</v>
      </c>
    </row>
    <row r="39" spans="1:6" ht="18" customHeight="1" x14ac:dyDescent="0.35">
      <c r="A39" s="44">
        <v>5</v>
      </c>
      <c r="B39" s="28" t="s">
        <v>63</v>
      </c>
      <c r="C39" s="29" t="s">
        <v>7</v>
      </c>
      <c r="D39" s="52">
        <v>1</v>
      </c>
      <c r="E39" s="75" t="s">
        <v>9</v>
      </c>
      <c r="F39" s="76" t="s">
        <v>9</v>
      </c>
    </row>
    <row r="40" spans="1:6" ht="18" customHeight="1" x14ac:dyDescent="0.35">
      <c r="A40" s="44">
        <v>6</v>
      </c>
      <c r="B40" s="28" t="s">
        <v>194</v>
      </c>
      <c r="C40" s="29" t="s">
        <v>7</v>
      </c>
      <c r="D40" s="52">
        <v>8</v>
      </c>
      <c r="E40" s="75" t="s">
        <v>9</v>
      </c>
      <c r="F40" s="76" t="s">
        <v>9</v>
      </c>
    </row>
    <row r="41" spans="1:6" ht="15" x14ac:dyDescent="0.35">
      <c r="A41" s="33"/>
      <c r="B41" s="166"/>
      <c r="C41" s="166"/>
      <c r="D41" s="180"/>
      <c r="E41" s="204"/>
      <c r="F41" s="76"/>
    </row>
    <row r="42" spans="1:6" ht="18" customHeight="1" x14ac:dyDescent="0.35">
      <c r="A42" s="164" t="s">
        <v>195</v>
      </c>
      <c r="B42" s="165"/>
      <c r="C42" s="166"/>
      <c r="D42" s="180"/>
      <c r="E42" s="204"/>
      <c r="F42" s="76"/>
    </row>
    <row r="43" spans="1:6" ht="18" customHeight="1" x14ac:dyDescent="0.35">
      <c r="A43" s="44">
        <v>1</v>
      </c>
      <c r="B43" s="28" t="s">
        <v>58</v>
      </c>
      <c r="C43" s="29" t="s">
        <v>22</v>
      </c>
      <c r="D43" s="181">
        <v>0.21</v>
      </c>
      <c r="E43" s="75" t="s">
        <v>9</v>
      </c>
      <c r="F43" s="76" t="s">
        <v>9</v>
      </c>
    </row>
    <row r="44" spans="1:6" ht="18" customHeight="1" x14ac:dyDescent="0.35">
      <c r="A44" s="44">
        <f>A43+1</f>
        <v>2</v>
      </c>
      <c r="B44" s="28" t="s">
        <v>233</v>
      </c>
      <c r="C44" s="29" t="s">
        <v>1</v>
      </c>
      <c r="D44" s="52">
        <v>1642</v>
      </c>
      <c r="E44" s="75" t="s">
        <v>9</v>
      </c>
      <c r="F44" s="76" t="s">
        <v>9</v>
      </c>
    </row>
    <row r="45" spans="1:6" ht="18" customHeight="1" x14ac:dyDescent="0.35">
      <c r="A45" s="44">
        <f t="shared" ref="A45" si="2">A44+1</f>
        <v>3</v>
      </c>
      <c r="B45" s="28" t="s">
        <v>59</v>
      </c>
      <c r="C45" s="29" t="s">
        <v>1</v>
      </c>
      <c r="D45" s="52">
        <v>1</v>
      </c>
      <c r="E45" s="75" t="s">
        <v>9</v>
      </c>
      <c r="F45" s="76" t="s">
        <v>9</v>
      </c>
    </row>
    <row r="46" spans="1:6" ht="18" customHeight="1" x14ac:dyDescent="0.35">
      <c r="A46" s="44">
        <v>4</v>
      </c>
      <c r="B46" s="28" t="s">
        <v>235</v>
      </c>
      <c r="C46" s="29" t="s">
        <v>0</v>
      </c>
      <c r="D46" s="52">
        <v>349</v>
      </c>
      <c r="E46" s="75" t="s">
        <v>9</v>
      </c>
      <c r="F46" s="76" t="s">
        <v>9</v>
      </c>
    </row>
    <row r="47" spans="1:6" ht="18" customHeight="1" x14ac:dyDescent="0.35">
      <c r="A47" s="44">
        <v>5</v>
      </c>
      <c r="B47" s="28" t="s">
        <v>205</v>
      </c>
      <c r="C47" s="29" t="s">
        <v>7</v>
      </c>
      <c r="D47" s="52">
        <v>1</v>
      </c>
      <c r="E47" s="75" t="s">
        <v>9</v>
      </c>
      <c r="F47" s="76" t="s">
        <v>9</v>
      </c>
    </row>
    <row r="48" spans="1:6" ht="18" customHeight="1" x14ac:dyDescent="0.35">
      <c r="A48" s="44">
        <v>6</v>
      </c>
      <c r="B48" s="28" t="s">
        <v>176</v>
      </c>
      <c r="C48" s="29" t="s">
        <v>0</v>
      </c>
      <c r="D48" s="52">
        <v>668</v>
      </c>
      <c r="E48" s="75" t="s">
        <v>9</v>
      </c>
      <c r="F48" s="76" t="s">
        <v>9</v>
      </c>
    </row>
    <row r="49" spans="1:6" ht="15" x14ac:dyDescent="0.35">
      <c r="A49" s="33"/>
      <c r="B49" s="166"/>
      <c r="C49" s="166"/>
      <c r="D49" s="180"/>
      <c r="E49" s="204"/>
      <c r="F49" s="76"/>
    </row>
    <row r="50" spans="1:6" ht="18" customHeight="1" x14ac:dyDescent="0.35">
      <c r="A50" s="164" t="s">
        <v>196</v>
      </c>
      <c r="B50" s="165"/>
      <c r="C50" s="166"/>
      <c r="D50" s="180"/>
      <c r="E50" s="204"/>
      <c r="F50" s="76"/>
    </row>
    <row r="51" spans="1:6" ht="18" customHeight="1" x14ac:dyDescent="0.35">
      <c r="A51" s="44">
        <v>1</v>
      </c>
      <c r="B51" s="28" t="s">
        <v>58</v>
      </c>
      <c r="C51" s="29" t="s">
        <v>22</v>
      </c>
      <c r="D51" s="181">
        <v>0.28999999999999998</v>
      </c>
      <c r="E51" s="75" t="s">
        <v>9</v>
      </c>
      <c r="F51" s="76" t="s">
        <v>9</v>
      </c>
    </row>
    <row r="52" spans="1:6" ht="18" customHeight="1" x14ac:dyDescent="0.35">
      <c r="A52" s="44">
        <f>A51+1</f>
        <v>2</v>
      </c>
      <c r="B52" s="28" t="s">
        <v>233</v>
      </c>
      <c r="C52" s="29" t="s">
        <v>1</v>
      </c>
      <c r="D52" s="52">
        <v>1422</v>
      </c>
      <c r="E52" s="75" t="s">
        <v>9</v>
      </c>
      <c r="F52" s="76" t="s">
        <v>9</v>
      </c>
    </row>
    <row r="53" spans="1:6" ht="18" customHeight="1" x14ac:dyDescent="0.35">
      <c r="A53" s="44">
        <f t="shared" ref="A53" si="3">A52+1</f>
        <v>3</v>
      </c>
      <c r="B53" s="28" t="s">
        <v>59</v>
      </c>
      <c r="C53" s="29" t="s">
        <v>1</v>
      </c>
      <c r="D53" s="52">
        <v>30</v>
      </c>
      <c r="E53" s="75" t="s">
        <v>9</v>
      </c>
      <c r="F53" s="76" t="s">
        <v>9</v>
      </c>
    </row>
    <row r="54" spans="1:6" ht="18" customHeight="1" x14ac:dyDescent="0.35">
      <c r="A54" s="44">
        <v>4</v>
      </c>
      <c r="B54" s="28" t="s">
        <v>235</v>
      </c>
      <c r="C54" s="29" t="s">
        <v>0</v>
      </c>
      <c r="D54" s="52">
        <v>290</v>
      </c>
      <c r="E54" s="75" t="s">
        <v>9</v>
      </c>
      <c r="F54" s="76" t="s">
        <v>9</v>
      </c>
    </row>
    <row r="55" spans="1:6" ht="18" customHeight="1" x14ac:dyDescent="0.35">
      <c r="A55" s="44">
        <v>5</v>
      </c>
      <c r="B55" s="28" t="s">
        <v>190</v>
      </c>
      <c r="C55" s="29" t="s">
        <v>0</v>
      </c>
      <c r="D55" s="52">
        <v>9</v>
      </c>
      <c r="E55" s="75" t="s">
        <v>9</v>
      </c>
      <c r="F55" s="76" t="s">
        <v>9</v>
      </c>
    </row>
    <row r="56" spans="1:6" ht="18" customHeight="1" x14ac:dyDescent="0.35">
      <c r="A56" s="44">
        <v>6</v>
      </c>
      <c r="B56" s="28" t="s">
        <v>206</v>
      </c>
      <c r="C56" s="29" t="s">
        <v>7</v>
      </c>
      <c r="D56" s="52">
        <v>1</v>
      </c>
      <c r="E56" s="75" t="s">
        <v>9</v>
      </c>
      <c r="F56" s="76" t="s">
        <v>9</v>
      </c>
    </row>
    <row r="57" spans="1:6" ht="18" customHeight="1" x14ac:dyDescent="0.35">
      <c r="A57" s="44">
        <v>7</v>
      </c>
      <c r="B57" s="28" t="s">
        <v>176</v>
      </c>
      <c r="C57" s="29" t="s">
        <v>0</v>
      </c>
      <c r="D57" s="52">
        <v>1078</v>
      </c>
      <c r="E57" s="75" t="s">
        <v>9</v>
      </c>
      <c r="F57" s="76" t="s">
        <v>9</v>
      </c>
    </row>
    <row r="58" spans="1:6" ht="15" x14ac:dyDescent="0.35">
      <c r="A58" s="33"/>
      <c r="B58" s="166"/>
      <c r="C58" s="166"/>
      <c r="D58" s="180"/>
      <c r="E58" s="204"/>
      <c r="F58" s="76"/>
    </row>
    <row r="59" spans="1:6" ht="18" customHeight="1" x14ac:dyDescent="0.35">
      <c r="A59" s="164" t="s">
        <v>197</v>
      </c>
      <c r="B59" s="165"/>
      <c r="C59" s="166"/>
      <c r="D59" s="180"/>
      <c r="E59" s="204"/>
      <c r="F59" s="76"/>
    </row>
    <row r="60" spans="1:6" ht="18" customHeight="1" x14ac:dyDescent="0.35">
      <c r="A60" s="44">
        <v>1</v>
      </c>
      <c r="B60" s="28" t="s">
        <v>207</v>
      </c>
      <c r="C60" s="29" t="s">
        <v>6</v>
      </c>
      <c r="D60" s="52">
        <v>5</v>
      </c>
      <c r="E60" s="75" t="s">
        <v>9</v>
      </c>
      <c r="F60" s="76" t="s">
        <v>9</v>
      </c>
    </row>
    <row r="61" spans="1:6" ht="18" customHeight="1" x14ac:dyDescent="0.35">
      <c r="A61" s="44">
        <v>2</v>
      </c>
      <c r="B61" s="28" t="s">
        <v>208</v>
      </c>
      <c r="C61" s="29" t="s">
        <v>6</v>
      </c>
      <c r="D61" s="52">
        <v>248</v>
      </c>
      <c r="E61" s="75" t="s">
        <v>9</v>
      </c>
      <c r="F61" s="76" t="s">
        <v>9</v>
      </c>
    </row>
    <row r="62" spans="1:6" ht="18" customHeight="1" x14ac:dyDescent="0.35">
      <c r="A62" s="44">
        <v>3</v>
      </c>
      <c r="B62" s="28" t="s">
        <v>60</v>
      </c>
      <c r="C62" s="29" t="s">
        <v>6</v>
      </c>
      <c r="D62" s="52">
        <v>66</v>
      </c>
      <c r="E62" s="75" t="s">
        <v>9</v>
      </c>
      <c r="F62" s="76" t="s">
        <v>9</v>
      </c>
    </row>
    <row r="63" spans="1:6" ht="18" customHeight="1" x14ac:dyDescent="0.35">
      <c r="A63" s="44">
        <f t="shared" ref="A63" si="4">A62+1</f>
        <v>4</v>
      </c>
      <c r="B63" s="28" t="s">
        <v>44</v>
      </c>
      <c r="C63" s="29" t="s">
        <v>6</v>
      </c>
      <c r="D63" s="52">
        <v>122</v>
      </c>
      <c r="E63" s="75" t="s">
        <v>9</v>
      </c>
      <c r="F63" s="76" t="s">
        <v>9</v>
      </c>
    </row>
    <row r="64" spans="1:6" ht="18" customHeight="1" x14ac:dyDescent="0.35">
      <c r="A64" s="44">
        <v>5</v>
      </c>
      <c r="B64" s="32" t="s">
        <v>62</v>
      </c>
      <c r="C64" s="29" t="s">
        <v>7</v>
      </c>
      <c r="D64" s="52">
        <v>3</v>
      </c>
      <c r="E64" s="75" t="s">
        <v>9</v>
      </c>
      <c r="F64" s="76" t="s">
        <v>9</v>
      </c>
    </row>
    <row r="65" spans="1:6" ht="18" customHeight="1" x14ac:dyDescent="0.35">
      <c r="A65" s="44">
        <v>6</v>
      </c>
      <c r="B65" s="32" t="s">
        <v>193</v>
      </c>
      <c r="C65" s="29" t="s">
        <v>7</v>
      </c>
      <c r="D65" s="52">
        <v>1</v>
      </c>
      <c r="E65" s="75" t="s">
        <v>9</v>
      </c>
      <c r="F65" s="76" t="s">
        <v>9</v>
      </c>
    </row>
    <row r="66" spans="1:6" ht="18" customHeight="1" x14ac:dyDescent="0.35">
      <c r="A66" s="44">
        <v>7</v>
      </c>
      <c r="B66" s="28" t="s">
        <v>63</v>
      </c>
      <c r="C66" s="29" t="s">
        <v>7</v>
      </c>
      <c r="D66" s="52">
        <v>1</v>
      </c>
      <c r="E66" s="75" t="s">
        <v>9</v>
      </c>
      <c r="F66" s="76" t="s">
        <v>9</v>
      </c>
    </row>
    <row r="67" spans="1:6" ht="18" customHeight="1" x14ac:dyDescent="0.35">
      <c r="A67" s="44">
        <v>8</v>
      </c>
      <c r="B67" s="28" t="s">
        <v>64</v>
      </c>
      <c r="C67" s="29" t="s">
        <v>7</v>
      </c>
      <c r="D67" s="52">
        <v>2</v>
      </c>
      <c r="E67" s="75" t="s">
        <v>9</v>
      </c>
      <c r="F67" s="76" t="s">
        <v>9</v>
      </c>
    </row>
    <row r="68" spans="1:6" ht="18" customHeight="1" x14ac:dyDescent="0.35">
      <c r="A68" s="44">
        <v>9</v>
      </c>
      <c r="B68" s="28" t="s">
        <v>65</v>
      </c>
      <c r="C68" s="29" t="s">
        <v>7</v>
      </c>
      <c r="D68" s="52">
        <v>1</v>
      </c>
      <c r="E68" s="75" t="s">
        <v>9</v>
      </c>
      <c r="F68" s="76" t="s">
        <v>9</v>
      </c>
    </row>
    <row r="69" spans="1:6" ht="18" customHeight="1" x14ac:dyDescent="0.35">
      <c r="A69" s="44">
        <v>10</v>
      </c>
      <c r="B69" s="28" t="s">
        <v>194</v>
      </c>
      <c r="C69" s="29" t="s">
        <v>7</v>
      </c>
      <c r="D69" s="52">
        <v>13</v>
      </c>
      <c r="E69" s="75" t="s">
        <v>9</v>
      </c>
      <c r="F69" s="76" t="s">
        <v>9</v>
      </c>
    </row>
    <row r="70" spans="1:6" ht="18" customHeight="1" x14ac:dyDescent="0.35">
      <c r="A70" s="44">
        <v>11</v>
      </c>
      <c r="B70" s="28" t="s">
        <v>176</v>
      </c>
      <c r="C70" s="29" t="s">
        <v>0</v>
      </c>
      <c r="D70" s="52">
        <v>755</v>
      </c>
      <c r="E70" s="75" t="s">
        <v>9</v>
      </c>
      <c r="F70" s="76" t="s">
        <v>9</v>
      </c>
    </row>
    <row r="71" spans="1:6" ht="15" x14ac:dyDescent="0.35">
      <c r="A71" s="33"/>
      <c r="B71" s="166"/>
      <c r="C71" s="166"/>
      <c r="D71" s="180"/>
      <c r="E71" s="204"/>
      <c r="F71" s="76"/>
    </row>
    <row r="72" spans="1:6" ht="18" customHeight="1" x14ac:dyDescent="0.35">
      <c r="A72" s="164" t="s">
        <v>198</v>
      </c>
      <c r="B72" s="165"/>
      <c r="C72" s="166"/>
      <c r="D72" s="180"/>
      <c r="E72" s="204"/>
      <c r="F72" s="76"/>
    </row>
    <row r="73" spans="1:6" ht="18" customHeight="1" x14ac:dyDescent="0.35">
      <c r="A73" s="44">
        <v>1</v>
      </c>
      <c r="B73" s="28" t="s">
        <v>58</v>
      </c>
      <c r="C73" s="29" t="s">
        <v>22</v>
      </c>
      <c r="D73" s="181">
        <v>0.85</v>
      </c>
      <c r="E73" s="75" t="s">
        <v>9</v>
      </c>
      <c r="F73" s="76" t="s">
        <v>9</v>
      </c>
    </row>
    <row r="74" spans="1:6" ht="18" customHeight="1" x14ac:dyDescent="0.35">
      <c r="A74" s="44">
        <f>A73+1</f>
        <v>2</v>
      </c>
      <c r="B74" s="28" t="s">
        <v>233</v>
      </c>
      <c r="C74" s="29" t="s">
        <v>1</v>
      </c>
      <c r="D74" s="52">
        <v>7000</v>
      </c>
      <c r="E74" s="75" t="s">
        <v>9</v>
      </c>
      <c r="F74" s="76" t="s">
        <v>9</v>
      </c>
    </row>
    <row r="75" spans="1:6" ht="18" customHeight="1" x14ac:dyDescent="0.35">
      <c r="A75" s="44">
        <f t="shared" ref="A75" si="5">A74+1</f>
        <v>3</v>
      </c>
      <c r="B75" s="28" t="s">
        <v>59</v>
      </c>
      <c r="C75" s="29" t="s">
        <v>1</v>
      </c>
      <c r="D75" s="52">
        <v>523</v>
      </c>
      <c r="E75" s="75" t="s">
        <v>9</v>
      </c>
      <c r="F75" s="76" t="s">
        <v>9</v>
      </c>
    </row>
    <row r="76" spans="1:6" ht="18" customHeight="1" x14ac:dyDescent="0.35">
      <c r="A76" s="44">
        <v>4</v>
      </c>
      <c r="B76" s="28" t="s">
        <v>211</v>
      </c>
      <c r="C76" s="29" t="s">
        <v>6</v>
      </c>
      <c r="D76" s="52">
        <v>109</v>
      </c>
      <c r="E76" s="75" t="s">
        <v>9</v>
      </c>
      <c r="F76" s="76" t="s">
        <v>9</v>
      </c>
    </row>
    <row r="77" spans="1:6" ht="18" customHeight="1" x14ac:dyDescent="0.35">
      <c r="A77" s="44">
        <v>5</v>
      </c>
      <c r="B77" s="28" t="s">
        <v>235</v>
      </c>
      <c r="C77" s="29" t="s">
        <v>0</v>
      </c>
      <c r="D77" s="52">
        <v>782</v>
      </c>
      <c r="E77" s="75" t="s">
        <v>9</v>
      </c>
      <c r="F77" s="76" t="s">
        <v>9</v>
      </c>
    </row>
    <row r="78" spans="1:6" ht="18" customHeight="1" x14ac:dyDescent="0.35">
      <c r="A78" s="44">
        <v>6</v>
      </c>
      <c r="B78" s="28" t="s">
        <v>190</v>
      </c>
      <c r="C78" s="29" t="s">
        <v>0</v>
      </c>
      <c r="D78" s="52">
        <v>15</v>
      </c>
      <c r="E78" s="75" t="s">
        <v>9</v>
      </c>
      <c r="F78" s="76" t="s">
        <v>9</v>
      </c>
    </row>
    <row r="79" spans="1:6" ht="18" customHeight="1" x14ac:dyDescent="0.35">
      <c r="A79" s="44">
        <v>7</v>
      </c>
      <c r="B79" s="28" t="s">
        <v>209</v>
      </c>
      <c r="C79" s="29" t="s">
        <v>7</v>
      </c>
      <c r="D79" s="52">
        <v>1</v>
      </c>
      <c r="E79" s="75" t="s">
        <v>9</v>
      </c>
      <c r="F79" s="76" t="s">
        <v>9</v>
      </c>
    </row>
    <row r="80" spans="1:6" ht="18" customHeight="1" x14ac:dyDescent="0.35">
      <c r="A80" s="44">
        <v>10</v>
      </c>
      <c r="B80" s="28" t="s">
        <v>176</v>
      </c>
      <c r="C80" s="29" t="s">
        <v>0</v>
      </c>
      <c r="D80" s="52">
        <v>3070</v>
      </c>
      <c r="E80" s="75" t="s">
        <v>9</v>
      </c>
      <c r="F80" s="76" t="s">
        <v>9</v>
      </c>
    </row>
    <row r="81" spans="1:6" ht="15" x14ac:dyDescent="0.35">
      <c r="A81" s="33"/>
      <c r="B81" s="166"/>
      <c r="C81" s="166"/>
      <c r="D81" s="180"/>
      <c r="E81" s="204"/>
      <c r="F81" s="76"/>
    </row>
    <row r="82" spans="1:6" ht="18" customHeight="1" x14ac:dyDescent="0.35">
      <c r="A82" s="164" t="s">
        <v>199</v>
      </c>
      <c r="B82" s="165"/>
      <c r="C82" s="166"/>
      <c r="D82" s="180"/>
      <c r="E82" s="204"/>
      <c r="F82" s="76"/>
    </row>
    <row r="83" spans="1:6" ht="18" customHeight="1" x14ac:dyDescent="0.35">
      <c r="A83" s="44">
        <v>1</v>
      </c>
      <c r="B83" s="28" t="s">
        <v>58</v>
      </c>
      <c r="C83" s="29" t="s">
        <v>22</v>
      </c>
      <c r="D83" s="181">
        <v>0.24</v>
      </c>
      <c r="E83" s="75" t="s">
        <v>9</v>
      </c>
      <c r="F83" s="76" t="s">
        <v>9</v>
      </c>
    </row>
    <row r="84" spans="1:6" ht="18" customHeight="1" x14ac:dyDescent="0.35">
      <c r="A84" s="44">
        <f>A83+1</f>
        <v>2</v>
      </c>
      <c r="B84" s="28" t="s">
        <v>233</v>
      </c>
      <c r="C84" s="29" t="s">
        <v>1</v>
      </c>
      <c r="D84" s="52">
        <v>831</v>
      </c>
      <c r="E84" s="75" t="s">
        <v>9</v>
      </c>
      <c r="F84" s="76" t="s">
        <v>9</v>
      </c>
    </row>
    <row r="85" spans="1:6" ht="18" customHeight="1" x14ac:dyDescent="0.35">
      <c r="A85" s="44">
        <f t="shared" ref="A85" si="6">A84+1</f>
        <v>3</v>
      </c>
      <c r="B85" s="28" t="s">
        <v>59</v>
      </c>
      <c r="C85" s="29" t="s">
        <v>1</v>
      </c>
      <c r="D85" s="52">
        <v>1</v>
      </c>
      <c r="E85" s="75" t="s">
        <v>9</v>
      </c>
      <c r="F85" s="76" t="s">
        <v>9</v>
      </c>
    </row>
    <row r="86" spans="1:6" ht="18" customHeight="1" x14ac:dyDescent="0.35">
      <c r="A86" s="44">
        <v>4</v>
      </c>
      <c r="B86" s="28" t="s">
        <v>235</v>
      </c>
      <c r="C86" s="29" t="s">
        <v>0</v>
      </c>
      <c r="D86" s="52">
        <v>249</v>
      </c>
      <c r="E86" s="75" t="s">
        <v>9</v>
      </c>
      <c r="F86" s="76" t="s">
        <v>9</v>
      </c>
    </row>
    <row r="87" spans="1:6" ht="18" customHeight="1" x14ac:dyDescent="0.35">
      <c r="A87" s="44">
        <v>5</v>
      </c>
      <c r="B87" s="28" t="s">
        <v>209</v>
      </c>
      <c r="C87" s="29" t="s">
        <v>7</v>
      </c>
      <c r="D87" s="52">
        <v>1</v>
      </c>
      <c r="E87" s="75" t="s">
        <v>9</v>
      </c>
      <c r="F87" s="76" t="s">
        <v>9</v>
      </c>
    </row>
    <row r="88" spans="1:6" ht="18" customHeight="1" x14ac:dyDescent="0.35">
      <c r="A88" s="44">
        <v>6</v>
      </c>
      <c r="B88" s="28" t="s">
        <v>176</v>
      </c>
      <c r="C88" s="29" t="s">
        <v>0</v>
      </c>
      <c r="D88" s="52">
        <v>896</v>
      </c>
      <c r="E88" s="75" t="s">
        <v>9</v>
      </c>
      <c r="F88" s="76" t="s">
        <v>9</v>
      </c>
    </row>
    <row r="89" spans="1:6" ht="15" x14ac:dyDescent="0.35">
      <c r="A89" s="33"/>
      <c r="B89" s="166"/>
      <c r="C89" s="166"/>
      <c r="D89" s="180"/>
      <c r="E89" s="204"/>
      <c r="F89" s="76"/>
    </row>
    <row r="90" spans="1:6" ht="18" customHeight="1" x14ac:dyDescent="0.35">
      <c r="A90" s="164" t="s">
        <v>200</v>
      </c>
      <c r="B90" s="165"/>
      <c r="C90" s="166"/>
      <c r="D90" s="180"/>
      <c r="E90" s="204"/>
      <c r="F90" s="76"/>
    </row>
    <row r="91" spans="1:6" ht="18" customHeight="1" x14ac:dyDescent="0.35">
      <c r="A91" s="44">
        <v>1</v>
      </c>
      <c r="B91" s="28" t="s">
        <v>58</v>
      </c>
      <c r="C91" s="29" t="s">
        <v>22</v>
      </c>
      <c r="D91" s="181">
        <v>0.74</v>
      </c>
      <c r="E91" s="75" t="s">
        <v>9</v>
      </c>
      <c r="F91" s="76" t="s">
        <v>9</v>
      </c>
    </row>
    <row r="92" spans="1:6" ht="18" customHeight="1" x14ac:dyDescent="0.35">
      <c r="A92" s="44">
        <f>A91+1</f>
        <v>2</v>
      </c>
      <c r="B92" s="28" t="s">
        <v>233</v>
      </c>
      <c r="C92" s="29" t="s">
        <v>1</v>
      </c>
      <c r="D92" s="52">
        <v>1135</v>
      </c>
      <c r="E92" s="75" t="s">
        <v>9</v>
      </c>
      <c r="F92" s="76" t="s">
        <v>9</v>
      </c>
    </row>
    <row r="93" spans="1:6" ht="18" customHeight="1" x14ac:dyDescent="0.35">
      <c r="A93" s="44">
        <f t="shared" ref="A93:A101" si="7">A92+1</f>
        <v>3</v>
      </c>
      <c r="B93" s="28" t="s">
        <v>59</v>
      </c>
      <c r="C93" s="29" t="s">
        <v>1</v>
      </c>
      <c r="D93" s="52">
        <v>943</v>
      </c>
      <c r="E93" s="75" t="s">
        <v>9</v>
      </c>
      <c r="F93" s="76" t="s">
        <v>9</v>
      </c>
    </row>
    <row r="94" spans="1:6" ht="18" customHeight="1" x14ac:dyDescent="0.35">
      <c r="A94" s="44">
        <v>4</v>
      </c>
      <c r="B94" s="28" t="s">
        <v>210</v>
      </c>
      <c r="C94" s="29" t="s">
        <v>6</v>
      </c>
      <c r="D94" s="52">
        <v>19</v>
      </c>
      <c r="E94" s="75" t="s">
        <v>9</v>
      </c>
      <c r="F94" s="76" t="s">
        <v>9</v>
      </c>
    </row>
    <row r="95" spans="1:6" ht="18" customHeight="1" x14ac:dyDescent="0.35">
      <c r="A95" s="44">
        <v>5</v>
      </c>
      <c r="B95" s="28" t="s">
        <v>43</v>
      </c>
      <c r="C95" s="29" t="s">
        <v>6</v>
      </c>
      <c r="D95" s="52">
        <v>51</v>
      </c>
      <c r="E95" s="75" t="s">
        <v>9</v>
      </c>
      <c r="F95" s="76" t="s">
        <v>9</v>
      </c>
    </row>
    <row r="96" spans="1:6" ht="18" customHeight="1" x14ac:dyDescent="0.35">
      <c r="A96" s="44">
        <v>6</v>
      </c>
      <c r="B96" s="28" t="s">
        <v>220</v>
      </c>
      <c r="C96" s="29" t="s">
        <v>6</v>
      </c>
      <c r="D96" s="52">
        <v>25</v>
      </c>
      <c r="E96" s="75" t="s">
        <v>9</v>
      </c>
      <c r="F96" s="76" t="s">
        <v>9</v>
      </c>
    </row>
    <row r="97" spans="1:6" ht="18" customHeight="1" x14ac:dyDescent="0.35">
      <c r="A97" s="44">
        <f t="shared" si="7"/>
        <v>7</v>
      </c>
      <c r="B97" s="28" t="s">
        <v>221</v>
      </c>
      <c r="C97" s="29" t="s">
        <v>7</v>
      </c>
      <c r="D97" s="52">
        <v>151</v>
      </c>
      <c r="E97" s="75" t="s">
        <v>9</v>
      </c>
      <c r="F97" s="76" t="s">
        <v>9</v>
      </c>
    </row>
    <row r="98" spans="1:6" ht="18" customHeight="1" x14ac:dyDescent="0.35">
      <c r="A98" s="44">
        <f t="shared" si="7"/>
        <v>8</v>
      </c>
      <c r="B98" s="32" t="s">
        <v>222</v>
      </c>
      <c r="C98" s="29" t="s">
        <v>7</v>
      </c>
      <c r="D98" s="52">
        <v>1</v>
      </c>
      <c r="E98" s="75" t="s">
        <v>9</v>
      </c>
      <c r="F98" s="76" t="s">
        <v>9</v>
      </c>
    </row>
    <row r="99" spans="1:6" ht="18" customHeight="1" x14ac:dyDescent="0.35">
      <c r="A99" s="44">
        <f t="shared" si="7"/>
        <v>9</v>
      </c>
      <c r="B99" s="32" t="s">
        <v>62</v>
      </c>
      <c r="C99" s="29" t="s">
        <v>7</v>
      </c>
      <c r="D99" s="52">
        <v>1</v>
      </c>
      <c r="E99" s="75" t="s">
        <v>9</v>
      </c>
      <c r="F99" s="76" t="s">
        <v>9</v>
      </c>
    </row>
    <row r="100" spans="1:6" ht="18" customHeight="1" x14ac:dyDescent="0.35">
      <c r="A100" s="44">
        <f t="shared" si="7"/>
        <v>10</v>
      </c>
      <c r="B100" s="32" t="s">
        <v>61</v>
      </c>
      <c r="C100" s="29" t="s">
        <v>7</v>
      </c>
      <c r="D100" s="52">
        <v>1</v>
      </c>
      <c r="E100" s="75" t="s">
        <v>9</v>
      </c>
      <c r="F100" s="76" t="s">
        <v>9</v>
      </c>
    </row>
    <row r="101" spans="1:6" ht="18" customHeight="1" x14ac:dyDescent="0.35">
      <c r="A101" s="44">
        <f t="shared" si="7"/>
        <v>11</v>
      </c>
      <c r="B101" s="32" t="s">
        <v>242</v>
      </c>
      <c r="C101" s="29" t="s">
        <v>7</v>
      </c>
      <c r="D101" s="52">
        <v>1</v>
      </c>
      <c r="E101" s="75" t="s">
        <v>9</v>
      </c>
      <c r="F101" s="76" t="s">
        <v>9</v>
      </c>
    </row>
    <row r="102" spans="1:6" ht="18" customHeight="1" x14ac:dyDescent="0.35">
      <c r="A102" s="44">
        <v>12</v>
      </c>
      <c r="B102" s="28" t="s">
        <v>190</v>
      </c>
      <c r="C102" s="29" t="s">
        <v>0</v>
      </c>
      <c r="D102" s="52">
        <v>106</v>
      </c>
      <c r="E102" s="75" t="s">
        <v>9</v>
      </c>
      <c r="F102" s="76" t="s">
        <v>9</v>
      </c>
    </row>
    <row r="103" spans="1:6" ht="18" customHeight="1" x14ac:dyDescent="0.35">
      <c r="A103" s="44">
        <v>12</v>
      </c>
      <c r="B103" s="28" t="s">
        <v>63</v>
      </c>
      <c r="C103" s="29" t="s">
        <v>7</v>
      </c>
      <c r="D103" s="52">
        <v>2</v>
      </c>
      <c r="E103" s="75" t="s">
        <v>9</v>
      </c>
      <c r="F103" s="76" t="s">
        <v>9</v>
      </c>
    </row>
    <row r="104" spans="1:6" ht="18" customHeight="1" x14ac:dyDescent="0.35">
      <c r="A104" s="44">
        <v>13</v>
      </c>
      <c r="B104" s="28" t="s">
        <v>64</v>
      </c>
      <c r="C104" s="29" t="s">
        <v>7</v>
      </c>
      <c r="D104" s="52">
        <v>2</v>
      </c>
      <c r="E104" s="75" t="s">
        <v>9</v>
      </c>
      <c r="F104" s="76" t="s">
        <v>9</v>
      </c>
    </row>
    <row r="105" spans="1:6" ht="18" customHeight="1" x14ac:dyDescent="0.35">
      <c r="A105" s="44">
        <v>14</v>
      </c>
      <c r="B105" s="28" t="s">
        <v>66</v>
      </c>
      <c r="C105" s="29" t="s">
        <v>6</v>
      </c>
      <c r="D105" s="54">
        <v>30</v>
      </c>
      <c r="E105" s="75" t="s">
        <v>9</v>
      </c>
      <c r="F105" s="76" t="s">
        <v>9</v>
      </c>
    </row>
    <row r="106" spans="1:6" ht="18" customHeight="1" x14ac:dyDescent="0.35">
      <c r="A106" s="44">
        <v>15</v>
      </c>
      <c r="B106" s="28" t="s">
        <v>235</v>
      </c>
      <c r="C106" s="29" t="s">
        <v>0</v>
      </c>
      <c r="D106" s="52">
        <v>817</v>
      </c>
      <c r="E106" s="75" t="s">
        <v>9</v>
      </c>
      <c r="F106" s="76" t="s">
        <v>9</v>
      </c>
    </row>
    <row r="107" spans="1:6" ht="18" customHeight="1" x14ac:dyDescent="0.35">
      <c r="A107" s="44">
        <v>16</v>
      </c>
      <c r="B107" s="28" t="s">
        <v>194</v>
      </c>
      <c r="C107" s="29" t="s">
        <v>7</v>
      </c>
      <c r="D107" s="52">
        <v>14</v>
      </c>
      <c r="E107" s="75" t="s">
        <v>9</v>
      </c>
      <c r="F107" s="76" t="s">
        <v>9</v>
      </c>
    </row>
    <row r="108" spans="1:6" ht="18" customHeight="1" x14ac:dyDescent="0.35">
      <c r="A108" s="44">
        <v>17</v>
      </c>
      <c r="B108" s="28" t="s">
        <v>219</v>
      </c>
      <c r="C108" s="29" t="s">
        <v>1</v>
      </c>
      <c r="D108" s="52">
        <v>7</v>
      </c>
      <c r="E108" s="75" t="s">
        <v>9</v>
      </c>
      <c r="F108" s="76" t="s">
        <v>9</v>
      </c>
    </row>
    <row r="109" spans="1:6" ht="18" customHeight="1" x14ac:dyDescent="0.35">
      <c r="A109" s="44">
        <v>18</v>
      </c>
      <c r="B109" s="28" t="s">
        <v>176</v>
      </c>
      <c r="C109" s="29" t="s">
        <v>0</v>
      </c>
      <c r="D109" s="52">
        <v>3297</v>
      </c>
      <c r="E109" s="75" t="s">
        <v>9</v>
      </c>
      <c r="F109" s="76" t="s">
        <v>9</v>
      </c>
    </row>
    <row r="110" spans="1:6" ht="15" x14ac:dyDescent="0.35">
      <c r="A110" s="33"/>
      <c r="B110" s="166"/>
      <c r="C110" s="166"/>
      <c r="D110" s="180"/>
      <c r="E110" s="204"/>
      <c r="F110" s="76"/>
    </row>
    <row r="111" spans="1:6" ht="18" customHeight="1" x14ac:dyDescent="0.35">
      <c r="A111" s="164" t="s">
        <v>212</v>
      </c>
      <c r="B111" s="165"/>
      <c r="C111" s="166"/>
      <c r="D111" s="180"/>
      <c r="E111" s="204"/>
      <c r="F111" s="76"/>
    </row>
    <row r="112" spans="1:6" ht="18" customHeight="1" x14ac:dyDescent="0.35">
      <c r="A112" s="44">
        <v>1</v>
      </c>
      <c r="B112" s="28" t="s">
        <v>192</v>
      </c>
      <c r="C112" s="29" t="s">
        <v>6</v>
      </c>
      <c r="D112" s="52">
        <v>187</v>
      </c>
      <c r="E112" s="75" t="s">
        <v>9</v>
      </c>
      <c r="F112" s="76" t="s">
        <v>9</v>
      </c>
    </row>
    <row r="113" spans="1:6" ht="18" customHeight="1" x14ac:dyDescent="0.35">
      <c r="A113" s="44">
        <v>2</v>
      </c>
      <c r="B113" s="28" t="s">
        <v>194</v>
      </c>
      <c r="C113" s="29" t="s">
        <v>7</v>
      </c>
      <c r="D113" s="52">
        <v>4</v>
      </c>
      <c r="E113" s="75" t="s">
        <v>9</v>
      </c>
      <c r="F113" s="76" t="s">
        <v>9</v>
      </c>
    </row>
    <row r="114" spans="1:6" ht="18" customHeight="1" x14ac:dyDescent="0.35">
      <c r="A114" s="44">
        <v>3</v>
      </c>
      <c r="B114" s="32" t="s">
        <v>68</v>
      </c>
      <c r="C114" s="29" t="s">
        <v>7</v>
      </c>
      <c r="D114" s="52">
        <v>1</v>
      </c>
      <c r="E114" s="75" t="s">
        <v>9</v>
      </c>
      <c r="F114" s="76" t="s">
        <v>9</v>
      </c>
    </row>
    <row r="115" spans="1:6" ht="15" x14ac:dyDescent="0.35">
      <c r="A115" s="33"/>
      <c r="B115" s="166"/>
      <c r="C115" s="166"/>
      <c r="D115" s="180"/>
      <c r="E115" s="204"/>
      <c r="F115" s="76"/>
    </row>
    <row r="116" spans="1:6" ht="18" customHeight="1" x14ac:dyDescent="0.35">
      <c r="A116" s="164" t="s">
        <v>213</v>
      </c>
      <c r="B116" s="165"/>
      <c r="C116" s="166"/>
      <c r="D116" s="180"/>
      <c r="E116" s="204"/>
      <c r="F116" s="76"/>
    </row>
    <row r="117" spans="1:6" ht="18" customHeight="1" x14ac:dyDescent="0.35">
      <c r="A117" s="44">
        <v>1</v>
      </c>
      <c r="B117" s="28" t="s">
        <v>210</v>
      </c>
      <c r="C117" s="29" t="s">
        <v>6</v>
      </c>
      <c r="D117" s="52">
        <v>28</v>
      </c>
      <c r="E117" s="75" t="s">
        <v>9</v>
      </c>
      <c r="F117" s="76" t="s">
        <v>9</v>
      </c>
    </row>
    <row r="118" spans="1:6" ht="18" customHeight="1" x14ac:dyDescent="0.35">
      <c r="A118" s="44">
        <v>2</v>
      </c>
      <c r="B118" s="28" t="s">
        <v>194</v>
      </c>
      <c r="C118" s="29" t="s">
        <v>7</v>
      </c>
      <c r="D118" s="52">
        <v>4</v>
      </c>
      <c r="E118" s="75" t="s">
        <v>9</v>
      </c>
      <c r="F118" s="76" t="s">
        <v>9</v>
      </c>
    </row>
    <row r="119" spans="1:6" ht="18" customHeight="1" x14ac:dyDescent="0.35">
      <c r="A119" s="44">
        <v>3</v>
      </c>
      <c r="B119" s="32" t="s">
        <v>68</v>
      </c>
      <c r="C119" s="29" t="s">
        <v>7</v>
      </c>
      <c r="D119" s="52">
        <v>1</v>
      </c>
      <c r="E119" s="75" t="s">
        <v>9</v>
      </c>
      <c r="F119" s="76" t="s">
        <v>9</v>
      </c>
    </row>
    <row r="120" spans="1:6" ht="18" customHeight="1" x14ac:dyDescent="0.35">
      <c r="A120" s="44">
        <v>4</v>
      </c>
      <c r="B120" s="28" t="s">
        <v>63</v>
      </c>
      <c r="C120" s="29" t="s">
        <v>7</v>
      </c>
      <c r="D120" s="52">
        <v>2</v>
      </c>
      <c r="E120" s="75" t="s">
        <v>9</v>
      </c>
      <c r="F120" s="76" t="s">
        <v>9</v>
      </c>
    </row>
    <row r="121" spans="1:6" ht="15" x14ac:dyDescent="0.35">
      <c r="A121" s="33"/>
      <c r="B121" s="166"/>
      <c r="C121" s="166"/>
      <c r="D121" s="180"/>
      <c r="E121" s="204"/>
      <c r="F121" s="76"/>
    </row>
    <row r="122" spans="1:6" ht="18" customHeight="1" x14ac:dyDescent="0.35">
      <c r="A122" s="164" t="s">
        <v>201</v>
      </c>
      <c r="B122" s="165"/>
      <c r="C122" s="166"/>
      <c r="D122" s="180"/>
      <c r="E122" s="204"/>
      <c r="F122" s="76"/>
    </row>
    <row r="123" spans="1:6" ht="18" customHeight="1" x14ac:dyDescent="0.35">
      <c r="A123" s="44">
        <v>1</v>
      </c>
      <c r="B123" s="28" t="s">
        <v>58</v>
      </c>
      <c r="C123" s="29" t="s">
        <v>22</v>
      </c>
      <c r="D123" s="181">
        <v>0.38</v>
      </c>
      <c r="E123" s="75" t="s">
        <v>9</v>
      </c>
      <c r="F123" s="76" t="s">
        <v>9</v>
      </c>
    </row>
    <row r="124" spans="1:6" ht="18" customHeight="1" x14ac:dyDescent="0.35">
      <c r="A124" s="44">
        <f>A123+1</f>
        <v>2</v>
      </c>
      <c r="B124" s="28" t="s">
        <v>233</v>
      </c>
      <c r="C124" s="29" t="s">
        <v>1</v>
      </c>
      <c r="D124" s="52">
        <v>1245</v>
      </c>
      <c r="E124" s="75" t="s">
        <v>9</v>
      </c>
      <c r="F124" s="76" t="s">
        <v>9</v>
      </c>
    </row>
    <row r="125" spans="1:6" ht="18" customHeight="1" x14ac:dyDescent="0.35">
      <c r="A125" s="44">
        <f t="shared" ref="A125" si="8">A124+1</f>
        <v>3</v>
      </c>
      <c r="B125" s="28" t="s">
        <v>59</v>
      </c>
      <c r="C125" s="29" t="s">
        <v>1</v>
      </c>
      <c r="D125" s="52">
        <v>1</v>
      </c>
      <c r="E125" s="75" t="s">
        <v>9</v>
      </c>
      <c r="F125" s="76" t="s">
        <v>9</v>
      </c>
    </row>
    <row r="126" spans="1:6" ht="18" customHeight="1" x14ac:dyDescent="0.35">
      <c r="A126" s="44">
        <v>4</v>
      </c>
      <c r="B126" s="28" t="s">
        <v>224</v>
      </c>
      <c r="C126" s="29" t="s">
        <v>7</v>
      </c>
      <c r="D126" s="52">
        <v>1</v>
      </c>
      <c r="E126" s="75" t="s">
        <v>9</v>
      </c>
      <c r="F126" s="76" t="s">
        <v>9</v>
      </c>
    </row>
    <row r="127" spans="1:6" ht="18" customHeight="1" x14ac:dyDescent="0.35">
      <c r="A127" s="44">
        <v>5</v>
      </c>
      <c r="B127" s="28" t="s">
        <v>235</v>
      </c>
      <c r="C127" s="29" t="s">
        <v>0</v>
      </c>
      <c r="D127" s="52">
        <v>375</v>
      </c>
      <c r="E127" s="75" t="s">
        <v>9</v>
      </c>
      <c r="F127" s="76" t="s">
        <v>9</v>
      </c>
    </row>
    <row r="128" spans="1:6" ht="18" customHeight="1" x14ac:dyDescent="0.35">
      <c r="A128" s="44">
        <v>6</v>
      </c>
      <c r="B128" s="28" t="s">
        <v>176</v>
      </c>
      <c r="C128" s="29" t="s">
        <v>0</v>
      </c>
      <c r="D128" s="52">
        <v>1513</v>
      </c>
      <c r="E128" s="75" t="s">
        <v>9</v>
      </c>
      <c r="F128" s="76" t="s">
        <v>9</v>
      </c>
    </row>
    <row r="129" spans="1:6" ht="15" x14ac:dyDescent="0.35">
      <c r="A129" s="33"/>
      <c r="B129" s="166"/>
      <c r="C129" s="166"/>
      <c r="D129" s="180"/>
      <c r="E129" s="204"/>
      <c r="F129" s="76"/>
    </row>
    <row r="130" spans="1:6" ht="18" customHeight="1" x14ac:dyDescent="0.35">
      <c r="A130" s="164" t="s">
        <v>202</v>
      </c>
      <c r="B130" s="165"/>
      <c r="C130" s="166"/>
      <c r="D130" s="180"/>
      <c r="E130" s="204"/>
      <c r="F130" s="76"/>
    </row>
    <row r="131" spans="1:6" ht="18" customHeight="1" x14ac:dyDescent="0.35">
      <c r="A131" s="44">
        <v>1</v>
      </c>
      <c r="B131" s="28" t="s">
        <v>58</v>
      </c>
      <c r="C131" s="29" t="s">
        <v>22</v>
      </c>
      <c r="D131" s="181">
        <v>0.21</v>
      </c>
      <c r="E131" s="75" t="s">
        <v>9</v>
      </c>
      <c r="F131" s="76" t="s">
        <v>9</v>
      </c>
    </row>
    <row r="132" spans="1:6" ht="18" customHeight="1" x14ac:dyDescent="0.35">
      <c r="A132" s="44">
        <f>A131+1</f>
        <v>2</v>
      </c>
      <c r="B132" s="28" t="s">
        <v>233</v>
      </c>
      <c r="C132" s="29" t="s">
        <v>1</v>
      </c>
      <c r="D132" s="52">
        <v>379</v>
      </c>
      <c r="E132" s="75" t="s">
        <v>9</v>
      </c>
      <c r="F132" s="76" t="s">
        <v>9</v>
      </c>
    </row>
    <row r="133" spans="1:6" ht="18" customHeight="1" x14ac:dyDescent="0.35">
      <c r="A133" s="44">
        <f t="shared" ref="A133" si="9">A132+1</f>
        <v>3</v>
      </c>
      <c r="B133" s="28" t="s">
        <v>59</v>
      </c>
      <c r="C133" s="29" t="s">
        <v>1</v>
      </c>
      <c r="D133" s="52">
        <v>66</v>
      </c>
      <c r="E133" s="75" t="s">
        <v>9</v>
      </c>
      <c r="F133" s="76" t="s">
        <v>9</v>
      </c>
    </row>
    <row r="134" spans="1:6" ht="18" customHeight="1" x14ac:dyDescent="0.35">
      <c r="A134" s="44">
        <v>4</v>
      </c>
      <c r="B134" s="28" t="s">
        <v>236</v>
      </c>
      <c r="C134" s="29" t="s">
        <v>7</v>
      </c>
      <c r="D134" s="52">
        <v>1</v>
      </c>
      <c r="E134" s="75" t="s">
        <v>9</v>
      </c>
      <c r="F134" s="76" t="s">
        <v>9</v>
      </c>
    </row>
    <row r="135" spans="1:6" ht="18" customHeight="1" x14ac:dyDescent="0.35">
      <c r="A135" s="44">
        <v>5</v>
      </c>
      <c r="B135" s="28" t="s">
        <v>235</v>
      </c>
      <c r="C135" s="29" t="s">
        <v>0</v>
      </c>
      <c r="D135" s="52">
        <v>317</v>
      </c>
      <c r="E135" s="75" t="s">
        <v>9</v>
      </c>
      <c r="F135" s="76" t="s">
        <v>9</v>
      </c>
    </row>
    <row r="136" spans="1:6" ht="18" customHeight="1" x14ac:dyDescent="0.35">
      <c r="A136" s="44">
        <v>6</v>
      </c>
      <c r="B136" s="28" t="s">
        <v>190</v>
      </c>
      <c r="C136" s="29" t="s">
        <v>0</v>
      </c>
      <c r="D136" s="52">
        <v>9</v>
      </c>
      <c r="E136" s="75" t="s">
        <v>9</v>
      </c>
      <c r="F136" s="76" t="s">
        <v>9</v>
      </c>
    </row>
    <row r="137" spans="1:6" ht="18" customHeight="1" x14ac:dyDescent="0.35">
      <c r="A137" s="44">
        <v>7</v>
      </c>
      <c r="B137" s="28" t="s">
        <v>176</v>
      </c>
      <c r="C137" s="29" t="s">
        <v>0</v>
      </c>
      <c r="D137" s="52">
        <v>1307</v>
      </c>
      <c r="E137" s="75" t="s">
        <v>9</v>
      </c>
      <c r="F137" s="76" t="s">
        <v>9</v>
      </c>
    </row>
    <row r="138" spans="1:6" ht="18" customHeight="1" x14ac:dyDescent="0.35">
      <c r="A138" s="44"/>
      <c r="B138" s="28"/>
      <c r="C138" s="29"/>
      <c r="D138" s="52"/>
      <c r="E138" s="75"/>
      <c r="F138" s="76"/>
    </row>
    <row r="139" spans="1:6" ht="18" customHeight="1" x14ac:dyDescent="0.35">
      <c r="A139" s="164" t="s">
        <v>203</v>
      </c>
      <c r="B139" s="165"/>
      <c r="C139" s="166"/>
      <c r="D139" s="180"/>
      <c r="E139" s="204"/>
      <c r="F139" s="76"/>
    </row>
    <row r="140" spans="1:6" ht="18" customHeight="1" x14ac:dyDescent="0.35">
      <c r="A140" s="44">
        <v>1</v>
      </c>
      <c r="B140" s="28" t="s">
        <v>192</v>
      </c>
      <c r="C140" s="29" t="s">
        <v>6</v>
      </c>
      <c r="D140" s="52">
        <v>152</v>
      </c>
      <c r="E140" s="75" t="s">
        <v>9</v>
      </c>
      <c r="F140" s="76" t="s">
        <v>9</v>
      </c>
    </row>
    <row r="141" spans="1:6" ht="18" customHeight="1" x14ac:dyDescent="0.35">
      <c r="A141" s="44">
        <v>2</v>
      </c>
      <c r="B141" s="32" t="s">
        <v>193</v>
      </c>
      <c r="C141" s="29" t="s">
        <v>7</v>
      </c>
      <c r="D141" s="52">
        <v>1</v>
      </c>
      <c r="E141" s="75" t="s">
        <v>9</v>
      </c>
      <c r="F141" s="76" t="s">
        <v>9</v>
      </c>
    </row>
    <row r="142" spans="1:6" ht="18" customHeight="1" x14ac:dyDescent="0.35">
      <c r="A142" s="44">
        <v>3</v>
      </c>
      <c r="B142" s="32" t="s">
        <v>68</v>
      </c>
      <c r="C142" s="29" t="s">
        <v>7</v>
      </c>
      <c r="D142" s="52">
        <v>1</v>
      </c>
      <c r="E142" s="75" t="s">
        <v>9</v>
      </c>
      <c r="F142" s="76" t="s">
        <v>9</v>
      </c>
    </row>
    <row r="143" spans="1:6" ht="18" customHeight="1" x14ac:dyDescent="0.35">
      <c r="A143" s="44">
        <v>4</v>
      </c>
      <c r="B143" s="28" t="s">
        <v>194</v>
      </c>
      <c r="C143" s="29" t="s">
        <v>7</v>
      </c>
      <c r="D143" s="52">
        <v>4</v>
      </c>
      <c r="E143" s="75" t="s">
        <v>9</v>
      </c>
      <c r="F143" s="76" t="s">
        <v>9</v>
      </c>
    </row>
    <row r="144" spans="1:6" ht="18" customHeight="1" x14ac:dyDescent="0.35">
      <c r="A144" s="44">
        <v>5</v>
      </c>
      <c r="B144" s="28" t="s">
        <v>237</v>
      </c>
      <c r="C144" s="29" t="s">
        <v>7</v>
      </c>
      <c r="D144" s="52">
        <v>1</v>
      </c>
      <c r="E144" s="75" t="s">
        <v>9</v>
      </c>
      <c r="F144" s="76" t="s">
        <v>9</v>
      </c>
    </row>
    <row r="145" spans="1:6" ht="18" customHeight="1" x14ac:dyDescent="0.35">
      <c r="A145" s="44"/>
      <c r="B145" s="28"/>
      <c r="C145" s="29"/>
      <c r="D145" s="52"/>
      <c r="E145" s="75"/>
      <c r="F145" s="76"/>
    </row>
    <row r="146" spans="1:6" ht="18" customHeight="1" x14ac:dyDescent="0.35">
      <c r="A146" s="164" t="s">
        <v>204</v>
      </c>
      <c r="B146" s="165"/>
      <c r="C146" s="166"/>
      <c r="D146" s="180"/>
      <c r="E146" s="204"/>
      <c r="F146" s="76"/>
    </row>
    <row r="147" spans="1:6" ht="18" customHeight="1" x14ac:dyDescent="0.35">
      <c r="A147" s="44">
        <v>1</v>
      </c>
      <c r="B147" s="28" t="s">
        <v>44</v>
      </c>
      <c r="C147" s="29" t="s">
        <v>6</v>
      </c>
      <c r="D147" s="52">
        <v>405</v>
      </c>
      <c r="E147" s="75" t="s">
        <v>9</v>
      </c>
      <c r="F147" s="76" t="s">
        <v>9</v>
      </c>
    </row>
    <row r="148" spans="1:6" ht="18" customHeight="1" x14ac:dyDescent="0.35">
      <c r="A148" s="44">
        <v>2</v>
      </c>
      <c r="B148" s="28" t="s">
        <v>192</v>
      </c>
      <c r="C148" s="29" t="s">
        <v>6</v>
      </c>
      <c r="D148" s="52">
        <v>337</v>
      </c>
      <c r="E148" s="75" t="s">
        <v>9</v>
      </c>
      <c r="F148" s="76" t="s">
        <v>9</v>
      </c>
    </row>
    <row r="149" spans="1:6" ht="18" customHeight="1" x14ac:dyDescent="0.35">
      <c r="A149" s="44">
        <v>3</v>
      </c>
      <c r="B149" s="32" t="s">
        <v>68</v>
      </c>
      <c r="C149" s="29" t="s">
        <v>7</v>
      </c>
      <c r="D149" s="52">
        <v>2</v>
      </c>
      <c r="E149" s="75" t="s">
        <v>9</v>
      </c>
      <c r="F149" s="76" t="s">
        <v>9</v>
      </c>
    </row>
    <row r="150" spans="1:6" ht="18" customHeight="1" x14ac:dyDescent="0.35">
      <c r="A150" s="44">
        <v>4</v>
      </c>
      <c r="B150" s="32" t="s">
        <v>61</v>
      </c>
      <c r="C150" s="29" t="s">
        <v>7</v>
      </c>
      <c r="D150" s="52">
        <v>1</v>
      </c>
      <c r="E150" s="75" t="s">
        <v>9</v>
      </c>
      <c r="F150" s="76" t="s">
        <v>9</v>
      </c>
    </row>
    <row r="151" spans="1:6" ht="18" customHeight="1" x14ac:dyDescent="0.35">
      <c r="A151" s="44">
        <v>5</v>
      </c>
      <c r="B151" s="32" t="s">
        <v>225</v>
      </c>
      <c r="C151" s="29" t="s">
        <v>7</v>
      </c>
      <c r="D151" s="52">
        <v>1</v>
      </c>
      <c r="E151" s="75" t="s">
        <v>9</v>
      </c>
      <c r="F151" s="76" t="s">
        <v>9</v>
      </c>
    </row>
    <row r="152" spans="1:6" ht="18" customHeight="1" x14ac:dyDescent="0.35">
      <c r="A152" s="44">
        <v>6</v>
      </c>
      <c r="B152" s="28" t="s">
        <v>194</v>
      </c>
      <c r="C152" s="29" t="s">
        <v>7</v>
      </c>
      <c r="D152" s="52">
        <v>6</v>
      </c>
      <c r="E152" s="75" t="s">
        <v>9</v>
      </c>
      <c r="F152" s="76" t="s">
        <v>9</v>
      </c>
    </row>
    <row r="153" spans="1:6" ht="18" customHeight="1" x14ac:dyDescent="0.35">
      <c r="A153" s="44"/>
      <c r="B153" s="28"/>
      <c r="C153" s="29"/>
      <c r="D153" s="52"/>
      <c r="E153" s="75"/>
      <c r="F153" s="76"/>
    </row>
    <row r="154" spans="1:6" ht="18" customHeight="1" x14ac:dyDescent="0.35">
      <c r="A154" s="164" t="s">
        <v>214</v>
      </c>
      <c r="B154" s="165"/>
      <c r="C154" s="166"/>
      <c r="D154" s="180"/>
      <c r="E154" s="204"/>
      <c r="F154" s="76"/>
    </row>
    <row r="155" spans="1:6" ht="18" customHeight="1" x14ac:dyDescent="0.35">
      <c r="A155" s="44">
        <v>1</v>
      </c>
      <c r="B155" s="28" t="s">
        <v>58</v>
      </c>
      <c r="C155" s="29" t="s">
        <v>22</v>
      </c>
      <c r="D155" s="181">
        <v>0.05</v>
      </c>
      <c r="E155" s="75" t="s">
        <v>9</v>
      </c>
      <c r="F155" s="76" t="s">
        <v>9</v>
      </c>
    </row>
    <row r="156" spans="1:6" ht="18" customHeight="1" x14ac:dyDescent="0.35">
      <c r="A156" s="44">
        <v>4</v>
      </c>
      <c r="B156" s="28" t="s">
        <v>210</v>
      </c>
      <c r="C156" s="29" t="s">
        <v>6</v>
      </c>
      <c r="D156" s="52">
        <v>8</v>
      </c>
      <c r="E156" s="75" t="s">
        <v>9</v>
      </c>
      <c r="F156" s="76" t="s">
        <v>9</v>
      </c>
    </row>
    <row r="157" spans="1:6" ht="18" customHeight="1" x14ac:dyDescent="0.35">
      <c r="A157" s="44">
        <v>5</v>
      </c>
      <c r="B157" s="28" t="s">
        <v>43</v>
      </c>
      <c r="C157" s="29" t="s">
        <v>6</v>
      </c>
      <c r="D157" s="52">
        <v>59</v>
      </c>
      <c r="E157" s="75" t="s">
        <v>9</v>
      </c>
      <c r="F157" s="76" t="s">
        <v>9</v>
      </c>
    </row>
    <row r="158" spans="1:6" ht="18" customHeight="1" x14ac:dyDescent="0.35">
      <c r="A158" s="44">
        <v>6</v>
      </c>
      <c r="B158" s="28" t="s">
        <v>65</v>
      </c>
      <c r="C158" s="29" t="s">
        <v>7</v>
      </c>
      <c r="D158" s="52">
        <v>2</v>
      </c>
      <c r="E158" s="75" t="s">
        <v>9</v>
      </c>
      <c r="F158" s="76" t="s">
        <v>9</v>
      </c>
    </row>
    <row r="159" spans="1:6" ht="18" customHeight="1" x14ac:dyDescent="0.35">
      <c r="A159" s="44">
        <v>7</v>
      </c>
      <c r="B159" s="28" t="s">
        <v>66</v>
      </c>
      <c r="C159" s="29" t="s">
        <v>6</v>
      </c>
      <c r="D159" s="54">
        <v>23</v>
      </c>
      <c r="E159" s="75" t="s">
        <v>9</v>
      </c>
      <c r="F159" s="76" t="s">
        <v>9</v>
      </c>
    </row>
    <row r="160" spans="1:6" ht="18" customHeight="1" x14ac:dyDescent="0.35">
      <c r="A160" s="44">
        <v>8</v>
      </c>
      <c r="B160" s="28" t="s">
        <v>67</v>
      </c>
      <c r="C160" s="29" t="s">
        <v>0</v>
      </c>
      <c r="D160" s="52">
        <v>21</v>
      </c>
      <c r="E160" s="75" t="s">
        <v>9</v>
      </c>
      <c r="F160" s="76" t="s">
        <v>9</v>
      </c>
    </row>
    <row r="161" spans="1:6" ht="18" customHeight="1" x14ac:dyDescent="0.35">
      <c r="A161" s="44">
        <v>9</v>
      </c>
      <c r="B161" s="28" t="s">
        <v>190</v>
      </c>
      <c r="C161" s="29" t="s">
        <v>0</v>
      </c>
      <c r="D161" s="52">
        <v>236</v>
      </c>
      <c r="E161" s="75" t="s">
        <v>9</v>
      </c>
      <c r="F161" s="76" t="s">
        <v>9</v>
      </c>
    </row>
    <row r="162" spans="1:6" ht="18" customHeight="1" x14ac:dyDescent="0.35">
      <c r="A162" s="44">
        <v>10</v>
      </c>
      <c r="B162" s="28" t="s">
        <v>194</v>
      </c>
      <c r="C162" s="29" t="s">
        <v>7</v>
      </c>
      <c r="D162" s="52">
        <v>5</v>
      </c>
      <c r="E162" s="75" t="s">
        <v>9</v>
      </c>
      <c r="F162" s="76" t="s">
        <v>9</v>
      </c>
    </row>
    <row r="163" spans="1:6" ht="18" customHeight="1" x14ac:dyDescent="0.35">
      <c r="A163" s="44">
        <v>11</v>
      </c>
      <c r="B163" s="28" t="s">
        <v>219</v>
      </c>
      <c r="C163" s="29" t="s">
        <v>1</v>
      </c>
      <c r="D163" s="52">
        <v>4</v>
      </c>
      <c r="E163" s="75" t="s">
        <v>9</v>
      </c>
      <c r="F163" s="76" t="s">
        <v>9</v>
      </c>
    </row>
    <row r="164" spans="1:6" ht="18" customHeight="1" x14ac:dyDescent="0.35">
      <c r="A164" s="44"/>
      <c r="B164" s="28"/>
      <c r="C164" s="29"/>
      <c r="D164" s="52"/>
      <c r="E164" s="75"/>
      <c r="F164" s="76"/>
    </row>
    <row r="165" spans="1:6" ht="18" customHeight="1" x14ac:dyDescent="0.35">
      <c r="A165" s="164" t="s">
        <v>215</v>
      </c>
      <c r="B165" s="165"/>
      <c r="C165" s="166"/>
      <c r="D165" s="180"/>
      <c r="E165" s="204"/>
      <c r="F165" s="76"/>
    </row>
    <row r="166" spans="1:6" ht="18" customHeight="1" x14ac:dyDescent="0.35">
      <c r="A166" s="44">
        <v>1</v>
      </c>
      <c r="B166" s="28" t="s">
        <v>210</v>
      </c>
      <c r="C166" s="29" t="s">
        <v>6</v>
      </c>
      <c r="D166" s="52">
        <v>38</v>
      </c>
      <c r="E166" s="75" t="s">
        <v>9</v>
      </c>
      <c r="F166" s="76" t="s">
        <v>9</v>
      </c>
    </row>
    <row r="167" spans="1:6" ht="18" customHeight="1" x14ac:dyDescent="0.35">
      <c r="A167" s="44">
        <v>2</v>
      </c>
      <c r="B167" s="28" t="s">
        <v>194</v>
      </c>
      <c r="C167" s="29" t="s">
        <v>7</v>
      </c>
      <c r="D167" s="52">
        <v>4</v>
      </c>
      <c r="E167" s="75" t="s">
        <v>9</v>
      </c>
      <c r="F167" s="76" t="s">
        <v>9</v>
      </c>
    </row>
    <row r="168" spans="1:6" ht="18" customHeight="1" x14ac:dyDescent="0.35">
      <c r="A168" s="44">
        <v>3</v>
      </c>
      <c r="B168" s="28" t="s">
        <v>63</v>
      </c>
      <c r="C168" s="29" t="s">
        <v>7</v>
      </c>
      <c r="D168" s="52">
        <v>2</v>
      </c>
      <c r="E168" s="75" t="s">
        <v>9</v>
      </c>
      <c r="F168" s="76" t="s">
        <v>9</v>
      </c>
    </row>
    <row r="169" spans="1:6" ht="18" customHeight="1" x14ac:dyDescent="0.35">
      <c r="A169" s="44"/>
      <c r="B169" s="28"/>
      <c r="C169" s="29"/>
      <c r="D169" s="52"/>
      <c r="E169" s="75"/>
      <c r="F169" s="76"/>
    </row>
    <row r="170" spans="1:6" ht="18" customHeight="1" x14ac:dyDescent="0.35">
      <c r="A170" s="164" t="s">
        <v>216</v>
      </c>
      <c r="B170" s="165"/>
      <c r="C170" s="166"/>
      <c r="D170" s="180"/>
      <c r="E170" s="204"/>
      <c r="F170" s="76"/>
    </row>
    <row r="171" spans="1:6" ht="18" customHeight="1" x14ac:dyDescent="0.35">
      <c r="A171" s="44">
        <v>1</v>
      </c>
      <c r="B171" s="28" t="s">
        <v>67</v>
      </c>
      <c r="C171" s="29" t="s">
        <v>0</v>
      </c>
      <c r="D171" s="52">
        <v>23</v>
      </c>
      <c r="E171" s="75" t="s">
        <v>9</v>
      </c>
      <c r="F171" s="76" t="s">
        <v>9</v>
      </c>
    </row>
    <row r="172" spans="1:6" ht="18" customHeight="1" x14ac:dyDescent="0.35">
      <c r="A172" s="44">
        <v>2</v>
      </c>
      <c r="B172" s="28" t="s">
        <v>44</v>
      </c>
      <c r="C172" s="29" t="s">
        <v>6</v>
      </c>
      <c r="D172" s="52">
        <v>7</v>
      </c>
      <c r="E172" s="75" t="s">
        <v>9</v>
      </c>
      <c r="F172" s="76" t="s">
        <v>9</v>
      </c>
    </row>
    <row r="173" spans="1:6" ht="18" customHeight="1" x14ac:dyDescent="0.35">
      <c r="A173" s="44">
        <v>3</v>
      </c>
      <c r="B173" s="28" t="s">
        <v>64</v>
      </c>
      <c r="C173" s="29" t="s">
        <v>7</v>
      </c>
      <c r="D173" s="52">
        <v>1</v>
      </c>
      <c r="E173" s="75" t="s">
        <v>9</v>
      </c>
      <c r="F173" s="76" t="s">
        <v>9</v>
      </c>
    </row>
    <row r="174" spans="1:6" ht="18" customHeight="1" x14ac:dyDescent="0.35">
      <c r="A174" s="44">
        <v>4</v>
      </c>
      <c r="B174" s="28" t="s">
        <v>194</v>
      </c>
      <c r="C174" s="29" t="s">
        <v>7</v>
      </c>
      <c r="D174" s="52">
        <v>1</v>
      </c>
      <c r="E174" s="75" t="s">
        <v>9</v>
      </c>
      <c r="F174" s="76" t="s">
        <v>9</v>
      </c>
    </row>
    <row r="175" spans="1:6" ht="18" customHeight="1" x14ac:dyDescent="0.35">
      <c r="A175" s="44">
        <v>5</v>
      </c>
      <c r="B175" s="28" t="s">
        <v>238</v>
      </c>
      <c r="C175" s="29" t="s">
        <v>7</v>
      </c>
      <c r="D175" s="52">
        <v>1</v>
      </c>
      <c r="E175" s="75" t="s">
        <v>9</v>
      </c>
      <c r="F175" s="76" t="s">
        <v>9</v>
      </c>
    </row>
    <row r="176" spans="1:6" ht="18" customHeight="1" x14ac:dyDescent="0.35">
      <c r="A176" s="44"/>
      <c r="B176" s="28"/>
      <c r="C176" s="29"/>
      <c r="D176" s="52"/>
      <c r="E176" s="75"/>
      <c r="F176" s="76"/>
    </row>
    <row r="177" spans="1:6" ht="18" customHeight="1" x14ac:dyDescent="0.35">
      <c r="A177" s="164" t="s">
        <v>217</v>
      </c>
      <c r="B177" s="165"/>
      <c r="C177" s="166"/>
      <c r="D177" s="180"/>
      <c r="E177" s="204"/>
      <c r="F177" s="76"/>
    </row>
    <row r="178" spans="1:6" ht="18" customHeight="1" x14ac:dyDescent="0.35">
      <c r="A178" s="44">
        <v>1</v>
      </c>
      <c r="B178" s="28" t="s">
        <v>58</v>
      </c>
      <c r="C178" s="29" t="s">
        <v>22</v>
      </c>
      <c r="D178" s="181">
        <v>0.8</v>
      </c>
      <c r="E178" s="75" t="s">
        <v>9</v>
      </c>
      <c r="F178" s="76" t="s">
        <v>9</v>
      </c>
    </row>
    <row r="179" spans="1:6" ht="18" customHeight="1" x14ac:dyDescent="0.35">
      <c r="A179" s="44">
        <f>A178+1</f>
        <v>2</v>
      </c>
      <c r="B179" s="28" t="s">
        <v>233</v>
      </c>
      <c r="C179" s="29" t="s">
        <v>1</v>
      </c>
      <c r="D179" s="52">
        <v>4045</v>
      </c>
      <c r="E179" s="75" t="s">
        <v>9</v>
      </c>
      <c r="F179" s="76" t="s">
        <v>9</v>
      </c>
    </row>
    <row r="180" spans="1:6" ht="18" customHeight="1" x14ac:dyDescent="0.35">
      <c r="A180" s="44">
        <f t="shared" ref="A180:A190" si="10">A179+1</f>
        <v>3</v>
      </c>
      <c r="B180" s="28" t="s">
        <v>59</v>
      </c>
      <c r="C180" s="29" t="s">
        <v>1</v>
      </c>
      <c r="D180" s="52">
        <v>165</v>
      </c>
      <c r="E180" s="75" t="s">
        <v>9</v>
      </c>
      <c r="F180" s="76" t="s">
        <v>9</v>
      </c>
    </row>
    <row r="181" spans="1:6" ht="18" customHeight="1" x14ac:dyDescent="0.35">
      <c r="A181" s="44">
        <v>4</v>
      </c>
      <c r="B181" s="28" t="s">
        <v>207</v>
      </c>
      <c r="C181" s="29" t="s">
        <v>6</v>
      </c>
      <c r="D181" s="52">
        <v>23</v>
      </c>
      <c r="E181" s="75" t="s">
        <v>9</v>
      </c>
      <c r="F181" s="76" t="s">
        <v>9</v>
      </c>
    </row>
    <row r="182" spans="1:6" ht="18" customHeight="1" x14ac:dyDescent="0.35">
      <c r="A182" s="44">
        <v>5</v>
      </c>
      <c r="B182" s="28" t="s">
        <v>226</v>
      </c>
      <c r="C182" s="29" t="s">
        <v>6</v>
      </c>
      <c r="D182" s="52">
        <v>48</v>
      </c>
      <c r="E182" s="75" t="s">
        <v>9</v>
      </c>
      <c r="F182" s="76" t="s">
        <v>9</v>
      </c>
    </row>
    <row r="183" spans="1:6" ht="18" customHeight="1" x14ac:dyDescent="0.35">
      <c r="A183" s="44">
        <v>6</v>
      </c>
      <c r="B183" s="28" t="s">
        <v>227</v>
      </c>
      <c r="C183" s="29" t="s">
        <v>6</v>
      </c>
      <c r="D183" s="52">
        <v>36</v>
      </c>
      <c r="E183" s="75" t="s">
        <v>9</v>
      </c>
      <c r="F183" s="76" t="s">
        <v>9</v>
      </c>
    </row>
    <row r="184" spans="1:6" ht="18" customHeight="1" x14ac:dyDescent="0.35">
      <c r="A184" s="44">
        <v>7</v>
      </c>
      <c r="B184" s="32" t="s">
        <v>225</v>
      </c>
      <c r="C184" s="29" t="s">
        <v>7</v>
      </c>
      <c r="D184" s="52">
        <v>1</v>
      </c>
      <c r="E184" s="75" t="s">
        <v>9</v>
      </c>
      <c r="F184" s="76" t="s">
        <v>9</v>
      </c>
    </row>
    <row r="185" spans="1:6" ht="18" customHeight="1" x14ac:dyDescent="0.35">
      <c r="A185" s="44">
        <v>8</v>
      </c>
      <c r="B185" s="28" t="s">
        <v>65</v>
      </c>
      <c r="C185" s="29" t="s">
        <v>7</v>
      </c>
      <c r="D185" s="52">
        <v>2</v>
      </c>
      <c r="E185" s="75" t="s">
        <v>9</v>
      </c>
      <c r="F185" s="76" t="s">
        <v>9</v>
      </c>
    </row>
    <row r="186" spans="1:6" ht="18" customHeight="1" x14ac:dyDescent="0.35">
      <c r="A186" s="44">
        <v>9</v>
      </c>
      <c r="B186" s="28" t="s">
        <v>219</v>
      </c>
      <c r="C186" s="29" t="s">
        <v>1</v>
      </c>
      <c r="D186" s="52">
        <v>5</v>
      </c>
      <c r="E186" s="75" t="s">
        <v>9</v>
      </c>
      <c r="F186" s="76" t="s">
        <v>9</v>
      </c>
    </row>
    <row r="187" spans="1:6" ht="18" customHeight="1" x14ac:dyDescent="0.35">
      <c r="A187" s="44">
        <f t="shared" si="10"/>
        <v>10</v>
      </c>
      <c r="B187" s="28" t="s">
        <v>66</v>
      </c>
      <c r="C187" s="29" t="s">
        <v>6</v>
      </c>
      <c r="D187" s="54">
        <v>28</v>
      </c>
      <c r="E187" s="75" t="s">
        <v>9</v>
      </c>
      <c r="F187" s="76" t="s">
        <v>9</v>
      </c>
    </row>
    <row r="188" spans="1:6" ht="18" customHeight="1" x14ac:dyDescent="0.35">
      <c r="A188" s="44">
        <f t="shared" si="10"/>
        <v>11</v>
      </c>
      <c r="B188" s="28" t="s">
        <v>235</v>
      </c>
      <c r="C188" s="29" t="s">
        <v>0</v>
      </c>
      <c r="D188" s="52">
        <v>536</v>
      </c>
      <c r="E188" s="75" t="s">
        <v>9</v>
      </c>
      <c r="F188" s="76" t="s">
        <v>9</v>
      </c>
    </row>
    <row r="189" spans="1:6" ht="18" customHeight="1" x14ac:dyDescent="0.35">
      <c r="A189" s="44">
        <f t="shared" si="10"/>
        <v>12</v>
      </c>
      <c r="B189" s="28" t="s">
        <v>190</v>
      </c>
      <c r="C189" s="29" t="s">
        <v>0</v>
      </c>
      <c r="D189" s="52">
        <v>73</v>
      </c>
      <c r="E189" s="75" t="s">
        <v>9</v>
      </c>
      <c r="F189" s="76" t="s">
        <v>9</v>
      </c>
    </row>
    <row r="190" spans="1:6" ht="18" customHeight="1" x14ac:dyDescent="0.35">
      <c r="A190" s="44">
        <f t="shared" si="10"/>
        <v>13</v>
      </c>
      <c r="B190" s="28" t="s">
        <v>194</v>
      </c>
      <c r="C190" s="29" t="s">
        <v>7</v>
      </c>
      <c r="D190" s="52">
        <v>5</v>
      </c>
      <c r="E190" s="75" t="s">
        <v>9</v>
      </c>
      <c r="F190" s="76" t="s">
        <v>9</v>
      </c>
    </row>
    <row r="191" spans="1:6" ht="18" customHeight="1" x14ac:dyDescent="0.35">
      <c r="A191" s="44">
        <v>14</v>
      </c>
      <c r="B191" s="28" t="s">
        <v>239</v>
      </c>
      <c r="C191" s="29" t="s">
        <v>7</v>
      </c>
      <c r="D191" s="52">
        <v>1</v>
      </c>
      <c r="E191" s="75" t="s">
        <v>9</v>
      </c>
      <c r="F191" s="76" t="s">
        <v>9</v>
      </c>
    </row>
    <row r="192" spans="1:6" ht="18" customHeight="1" x14ac:dyDescent="0.35">
      <c r="A192" s="44">
        <v>15</v>
      </c>
      <c r="B192" s="28" t="s">
        <v>176</v>
      </c>
      <c r="C192" s="29" t="s">
        <v>0</v>
      </c>
      <c r="D192" s="52">
        <v>3768</v>
      </c>
      <c r="E192" s="75" t="s">
        <v>9</v>
      </c>
      <c r="F192" s="76" t="s">
        <v>9</v>
      </c>
    </row>
    <row r="193" spans="1:6" ht="18" customHeight="1" x14ac:dyDescent="0.35">
      <c r="A193" s="44"/>
      <c r="B193" s="28"/>
      <c r="C193" s="29"/>
      <c r="D193" s="52"/>
      <c r="E193" s="75"/>
      <c r="F193" s="76"/>
    </row>
    <row r="194" spans="1:6" ht="18" customHeight="1" x14ac:dyDescent="0.35">
      <c r="A194" s="164" t="s">
        <v>218</v>
      </c>
      <c r="B194" s="165"/>
      <c r="C194" s="166"/>
      <c r="D194" s="180"/>
      <c r="E194" s="204"/>
      <c r="F194" s="76"/>
    </row>
    <row r="195" spans="1:6" ht="18" customHeight="1" x14ac:dyDescent="0.35">
      <c r="A195" s="44">
        <v>1</v>
      </c>
      <c r="B195" s="28" t="s">
        <v>58</v>
      </c>
      <c r="C195" s="29" t="s">
        <v>22</v>
      </c>
      <c r="D195" s="181">
        <v>0.12</v>
      </c>
      <c r="E195" s="75" t="s">
        <v>9</v>
      </c>
      <c r="F195" s="76" t="s">
        <v>9</v>
      </c>
    </row>
    <row r="196" spans="1:6" ht="18" customHeight="1" x14ac:dyDescent="0.35">
      <c r="A196" s="44">
        <v>2</v>
      </c>
      <c r="B196" s="28" t="s">
        <v>228</v>
      </c>
      <c r="C196" s="29" t="s">
        <v>0</v>
      </c>
      <c r="D196" s="52">
        <v>16</v>
      </c>
      <c r="E196" s="75" t="s">
        <v>9</v>
      </c>
      <c r="F196" s="76" t="s">
        <v>9</v>
      </c>
    </row>
    <row r="197" spans="1:6" ht="18" customHeight="1" x14ac:dyDescent="0.35">
      <c r="A197" s="44">
        <v>3</v>
      </c>
      <c r="B197" s="28" t="s">
        <v>229</v>
      </c>
      <c r="C197" s="29" t="s">
        <v>6</v>
      </c>
      <c r="D197" s="52">
        <v>5</v>
      </c>
      <c r="E197" s="75" t="s">
        <v>9</v>
      </c>
      <c r="F197" s="76" t="s">
        <v>9</v>
      </c>
    </row>
    <row r="198" spans="1:6" ht="18" customHeight="1" x14ac:dyDescent="0.35">
      <c r="A198" s="44">
        <f t="shared" ref="A198" si="11">A197+1</f>
        <v>4</v>
      </c>
      <c r="B198" s="28" t="s">
        <v>189</v>
      </c>
      <c r="C198" s="29" t="s">
        <v>7</v>
      </c>
      <c r="D198" s="52">
        <v>1</v>
      </c>
      <c r="E198" s="75" t="s">
        <v>9</v>
      </c>
      <c r="F198" s="76" t="s">
        <v>9</v>
      </c>
    </row>
    <row r="199" spans="1:6" ht="18" customHeight="1" x14ac:dyDescent="0.35">
      <c r="A199" s="44">
        <v>5</v>
      </c>
      <c r="B199" s="28" t="s">
        <v>235</v>
      </c>
      <c r="C199" s="29" t="s">
        <v>0</v>
      </c>
      <c r="D199" s="52">
        <v>517</v>
      </c>
      <c r="E199" s="75" t="s">
        <v>9</v>
      </c>
      <c r="F199" s="76" t="s">
        <v>9</v>
      </c>
    </row>
    <row r="200" spans="1:6" ht="18" customHeight="1" x14ac:dyDescent="0.35">
      <c r="A200" s="44">
        <v>6</v>
      </c>
      <c r="B200" s="28" t="s">
        <v>176</v>
      </c>
      <c r="C200" s="29" t="s">
        <v>0</v>
      </c>
      <c r="D200" s="52">
        <v>624</v>
      </c>
      <c r="E200" s="75" t="s">
        <v>9</v>
      </c>
      <c r="F200" s="76" t="s">
        <v>9</v>
      </c>
    </row>
    <row r="201" spans="1:6" ht="15" x14ac:dyDescent="0.35">
      <c r="A201" s="33"/>
      <c r="B201" s="166"/>
      <c r="C201" s="166"/>
      <c r="D201" s="180"/>
      <c r="E201" s="204"/>
      <c r="F201" s="76"/>
    </row>
    <row r="202" spans="1:6" ht="18" customHeight="1" x14ac:dyDescent="0.35">
      <c r="A202" s="33" t="s">
        <v>130</v>
      </c>
      <c r="B202" s="28"/>
      <c r="C202" s="29"/>
      <c r="D202" s="52"/>
      <c r="E202" s="75"/>
      <c r="F202" s="76"/>
    </row>
    <row r="203" spans="1:6" ht="18" customHeight="1" x14ac:dyDescent="0.35">
      <c r="A203" s="44">
        <v>1</v>
      </c>
      <c r="B203" s="28" t="s">
        <v>69</v>
      </c>
      <c r="C203" s="29" t="s">
        <v>22</v>
      </c>
      <c r="D203" s="181">
        <v>0.74</v>
      </c>
      <c r="E203" s="75" t="s">
        <v>9</v>
      </c>
      <c r="F203" s="76" t="s">
        <v>9</v>
      </c>
    </row>
    <row r="204" spans="1:6" ht="18" customHeight="1" x14ac:dyDescent="0.35">
      <c r="A204" s="44">
        <f>A203+1</f>
        <v>2</v>
      </c>
      <c r="B204" s="28" t="s">
        <v>233</v>
      </c>
      <c r="C204" s="29" t="s">
        <v>1</v>
      </c>
      <c r="D204" s="52">
        <v>1491</v>
      </c>
      <c r="E204" s="75" t="s">
        <v>9</v>
      </c>
      <c r="F204" s="76" t="s">
        <v>9</v>
      </c>
    </row>
    <row r="205" spans="1:6" ht="18" customHeight="1" x14ac:dyDescent="0.35">
      <c r="A205" s="44">
        <f>A204+1</f>
        <v>3</v>
      </c>
      <c r="B205" s="28" t="s">
        <v>59</v>
      </c>
      <c r="C205" s="29" t="s">
        <v>1</v>
      </c>
      <c r="D205" s="52">
        <v>2720</v>
      </c>
      <c r="E205" s="75" t="s">
        <v>9</v>
      </c>
      <c r="F205" s="76" t="s">
        <v>9</v>
      </c>
    </row>
    <row r="206" spans="1:6" ht="15" x14ac:dyDescent="0.35">
      <c r="A206" s="44">
        <f t="shared" ref="A206:A211" si="12">A205+1</f>
        <v>4</v>
      </c>
      <c r="B206" s="28" t="s">
        <v>67</v>
      </c>
      <c r="C206" s="29" t="s">
        <v>0</v>
      </c>
      <c r="D206" s="52">
        <v>292</v>
      </c>
      <c r="E206" s="75" t="s">
        <v>9</v>
      </c>
      <c r="F206" s="76" t="s">
        <v>9</v>
      </c>
    </row>
    <row r="207" spans="1:6" ht="18" customHeight="1" x14ac:dyDescent="0.35">
      <c r="A207" s="44">
        <f t="shared" si="12"/>
        <v>5</v>
      </c>
      <c r="B207" s="28" t="s">
        <v>190</v>
      </c>
      <c r="C207" s="29" t="s">
        <v>0</v>
      </c>
      <c r="D207" s="52">
        <v>65</v>
      </c>
      <c r="E207" s="75" t="s">
        <v>9</v>
      </c>
      <c r="F207" s="76" t="s">
        <v>9</v>
      </c>
    </row>
    <row r="208" spans="1:6" ht="18.75" customHeight="1" x14ac:dyDescent="0.35">
      <c r="A208" s="44">
        <f>A206+1</f>
        <v>5</v>
      </c>
      <c r="B208" s="28" t="s">
        <v>241</v>
      </c>
      <c r="C208" s="29" t="s">
        <v>5</v>
      </c>
      <c r="D208" s="52">
        <v>1</v>
      </c>
      <c r="E208" s="75" t="s">
        <v>9</v>
      </c>
      <c r="F208" s="76" t="s">
        <v>9</v>
      </c>
    </row>
    <row r="209" spans="1:6" ht="18" customHeight="1" x14ac:dyDescent="0.35">
      <c r="A209" s="44">
        <f t="shared" si="12"/>
        <v>6</v>
      </c>
      <c r="B209" s="28" t="s">
        <v>188</v>
      </c>
      <c r="C209" s="29" t="s">
        <v>5</v>
      </c>
      <c r="D209" s="52">
        <v>1</v>
      </c>
      <c r="E209" s="75" t="s">
        <v>9</v>
      </c>
      <c r="F209" s="76" t="s">
        <v>9</v>
      </c>
    </row>
    <row r="210" spans="1:6" ht="18" customHeight="1" x14ac:dyDescent="0.35">
      <c r="A210" s="44">
        <f t="shared" si="12"/>
        <v>7</v>
      </c>
      <c r="B210" s="28" t="s">
        <v>230</v>
      </c>
      <c r="C210" s="29" t="s">
        <v>5</v>
      </c>
      <c r="D210" s="52">
        <v>1</v>
      </c>
      <c r="E210" s="75" t="s">
        <v>9</v>
      </c>
      <c r="F210" s="76" t="s">
        <v>9</v>
      </c>
    </row>
    <row r="211" spans="1:6" ht="18" customHeight="1" x14ac:dyDescent="0.35">
      <c r="A211" s="44">
        <f t="shared" si="12"/>
        <v>8</v>
      </c>
      <c r="B211" s="28" t="s">
        <v>176</v>
      </c>
      <c r="C211" s="29" t="s">
        <v>0</v>
      </c>
      <c r="D211" s="52">
        <v>3672</v>
      </c>
      <c r="E211" s="75" t="s">
        <v>9</v>
      </c>
      <c r="F211" s="76" t="s">
        <v>9</v>
      </c>
    </row>
    <row r="212" spans="1:6" ht="18" customHeight="1" x14ac:dyDescent="0.35">
      <c r="A212" s="44"/>
      <c r="B212" s="28"/>
      <c r="C212" s="29"/>
      <c r="D212" s="52"/>
      <c r="E212" s="75"/>
      <c r="F212" s="76"/>
    </row>
    <row r="213" spans="1:6" ht="18" customHeight="1" x14ac:dyDescent="0.35">
      <c r="A213" s="33" t="s">
        <v>231</v>
      </c>
      <c r="B213" s="28"/>
      <c r="C213" s="29"/>
      <c r="D213" s="52"/>
      <c r="E213" s="75"/>
      <c r="F213" s="76"/>
    </row>
    <row r="214" spans="1:6" ht="18" customHeight="1" x14ac:dyDescent="0.35">
      <c r="A214" s="44">
        <v>1</v>
      </c>
      <c r="B214" s="28" t="s">
        <v>69</v>
      </c>
      <c r="C214" s="29" t="s">
        <v>22</v>
      </c>
      <c r="D214" s="181">
        <v>3.11</v>
      </c>
      <c r="E214" s="75" t="s">
        <v>9</v>
      </c>
      <c r="F214" s="76" t="s">
        <v>9</v>
      </c>
    </row>
    <row r="215" spans="1:6" ht="18" customHeight="1" x14ac:dyDescent="0.35">
      <c r="A215" s="44">
        <f>A214+1</f>
        <v>2</v>
      </c>
      <c r="B215" s="28" t="s">
        <v>233</v>
      </c>
      <c r="C215" s="29" t="s">
        <v>1</v>
      </c>
      <c r="D215" s="52">
        <v>9900</v>
      </c>
      <c r="E215" s="75" t="s">
        <v>9</v>
      </c>
      <c r="F215" s="76" t="s">
        <v>9</v>
      </c>
    </row>
    <row r="216" spans="1:6" ht="18" customHeight="1" x14ac:dyDescent="0.35">
      <c r="A216" s="44">
        <f>A215+1</f>
        <v>3</v>
      </c>
      <c r="B216" s="28" t="s">
        <v>59</v>
      </c>
      <c r="C216" s="29" t="s">
        <v>1</v>
      </c>
      <c r="D216" s="52">
        <v>7555</v>
      </c>
      <c r="E216" s="75" t="s">
        <v>9</v>
      </c>
      <c r="F216" s="76" t="s">
        <v>9</v>
      </c>
    </row>
    <row r="217" spans="1:6" ht="18" customHeight="1" x14ac:dyDescent="0.35">
      <c r="A217" s="44">
        <v>4</v>
      </c>
      <c r="B217" s="28" t="s">
        <v>67</v>
      </c>
      <c r="C217" s="29" t="s">
        <v>0</v>
      </c>
      <c r="D217" s="52">
        <v>273</v>
      </c>
      <c r="E217" s="75" t="s">
        <v>9</v>
      </c>
      <c r="F217" s="76" t="s">
        <v>9</v>
      </c>
    </row>
    <row r="218" spans="1:6" ht="18" customHeight="1" x14ac:dyDescent="0.35">
      <c r="A218" s="44">
        <v>5</v>
      </c>
      <c r="B218" s="28" t="s">
        <v>190</v>
      </c>
      <c r="C218" s="29" t="s">
        <v>0</v>
      </c>
      <c r="D218" s="52">
        <v>124</v>
      </c>
      <c r="E218" s="75" t="s">
        <v>9</v>
      </c>
      <c r="F218" s="76" t="s">
        <v>9</v>
      </c>
    </row>
    <row r="219" spans="1:6" ht="18" customHeight="1" x14ac:dyDescent="0.35">
      <c r="A219" s="44">
        <v>6</v>
      </c>
      <c r="B219" s="28" t="s">
        <v>243</v>
      </c>
      <c r="C219" s="29" t="s">
        <v>6</v>
      </c>
      <c r="D219" s="52">
        <v>94</v>
      </c>
      <c r="E219" s="75" t="s">
        <v>9</v>
      </c>
      <c r="F219" s="76" t="s">
        <v>9</v>
      </c>
    </row>
    <row r="220" spans="1:6" ht="18" customHeight="1" x14ac:dyDescent="0.35">
      <c r="A220" s="44">
        <f t="shared" ref="A220" si="13">A219+1</f>
        <v>7</v>
      </c>
      <c r="B220" s="28" t="s">
        <v>176</v>
      </c>
      <c r="C220" s="29" t="s">
        <v>0</v>
      </c>
      <c r="D220" s="52">
        <v>13174</v>
      </c>
      <c r="E220" s="75" t="s">
        <v>9</v>
      </c>
      <c r="F220" s="76" t="s">
        <v>9</v>
      </c>
    </row>
    <row r="221" spans="1:6" ht="15.75" thickBot="1" x14ac:dyDescent="0.4">
      <c r="A221" s="79"/>
      <c r="B221" s="167"/>
      <c r="C221" s="144"/>
      <c r="D221" s="131"/>
      <c r="E221" s="168"/>
      <c r="F221" s="83"/>
    </row>
    <row r="222" spans="1:6" ht="18" customHeight="1" x14ac:dyDescent="0.35">
      <c r="A222" s="169"/>
      <c r="B222" s="170"/>
      <c r="C222" s="124"/>
      <c r="D222" s="171"/>
      <c r="E222" s="172" t="s">
        <v>8</v>
      </c>
      <c r="F222" s="75" t="s">
        <v>9</v>
      </c>
    </row>
    <row r="223" spans="1:6" ht="18" customHeight="1" x14ac:dyDescent="0.35">
      <c r="A223" s="88" t="s">
        <v>30</v>
      </c>
      <c r="E223" s="172"/>
      <c r="F223" s="75"/>
    </row>
    <row r="224" spans="1:6" ht="10.9" customHeight="1" x14ac:dyDescent="0.35">
      <c r="A224" s="88"/>
      <c r="E224" s="172"/>
      <c r="F224" s="75"/>
    </row>
    <row r="225" spans="1:6" ht="48.75" customHeight="1" x14ac:dyDescent="0.2">
      <c r="A225" s="89" t="s">
        <v>33</v>
      </c>
      <c r="B225" s="226" t="s">
        <v>18</v>
      </c>
      <c r="C225" s="226"/>
      <c r="D225" s="226"/>
      <c r="E225" s="226"/>
      <c r="F225" s="226"/>
    </row>
    <row r="226" spans="1:6" ht="6" customHeight="1" x14ac:dyDescent="0.2">
      <c r="A226" s="89"/>
      <c r="B226" s="91"/>
      <c r="C226" s="91"/>
      <c r="D226" s="173"/>
      <c r="E226" s="92"/>
      <c r="F226" s="91"/>
    </row>
    <row r="227" spans="1:6" ht="72.75" customHeight="1" x14ac:dyDescent="0.2">
      <c r="A227" s="89" t="s">
        <v>33</v>
      </c>
      <c r="B227" s="226" t="s">
        <v>19</v>
      </c>
      <c r="C227" s="226"/>
      <c r="D227" s="226"/>
      <c r="E227" s="226"/>
      <c r="F227" s="226"/>
    </row>
    <row r="228" spans="1:6" x14ac:dyDescent="0.2">
      <c r="A228" s="207" t="s">
        <v>33</v>
      </c>
      <c r="B228" s="224" t="s">
        <v>136</v>
      </c>
      <c r="C228" s="224"/>
      <c r="D228" s="224"/>
      <c r="E228" s="224"/>
      <c r="F228" s="224"/>
    </row>
    <row r="229" spans="1:6" ht="13.15" customHeight="1" x14ac:dyDescent="0.2">
      <c r="E229" s="123" t="s">
        <v>3</v>
      </c>
      <c r="F229" s="94"/>
    </row>
    <row r="230" spans="1:6" ht="13.15" customHeight="1" x14ac:dyDescent="0.2">
      <c r="E230" s="123" t="s">
        <v>4</v>
      </c>
      <c r="F230" s="95"/>
    </row>
  </sheetData>
  <sheetProtection formatCells="0" formatRows="0" insertRows="0" deleteRows="0"/>
  <mergeCells count="6">
    <mergeCell ref="B228:F228"/>
    <mergeCell ref="B227:F227"/>
    <mergeCell ref="B225:F225"/>
    <mergeCell ref="B3:F3"/>
    <mergeCell ref="B4:F4"/>
    <mergeCell ref="B5:F5"/>
  </mergeCells>
  <conditionalFormatting sqref="A228:B228 G228:XFD228">
    <cfRule type="containsText" dxfId="0" priority="1" operator="containsText" text="ENT.">
      <formula>NOT(ISERROR(SEARCH("ENT.",A228)))</formula>
    </cfRule>
  </conditionalFormatting>
  <printOptions horizontalCentered="1"/>
  <pageMargins left="0.5" right="0.5" top="0.52" bottom="0.25" header="0.5" footer="0.35"/>
  <pageSetup scale="8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41"/>
  <sheetViews>
    <sheetView view="pageBreakPreview" zoomScaleNormal="100" zoomScaleSheetLayoutView="100" workbookViewId="0">
      <selection activeCell="C13" sqref="C13"/>
    </sheetView>
  </sheetViews>
  <sheetFormatPr defaultRowHeight="12.75" x14ac:dyDescent="0.2"/>
  <cols>
    <col min="1" max="1" width="5.7109375" style="57" customWidth="1"/>
    <col min="2" max="2" width="42.28515625" style="57" bestFit="1" customWidth="1"/>
    <col min="3" max="3" width="18.28515625" style="57" bestFit="1" customWidth="1"/>
    <col min="4" max="4" width="12.140625" style="57" bestFit="1" customWidth="1"/>
    <col min="5" max="5" width="14.5703125" style="60" bestFit="1" customWidth="1"/>
    <col min="6" max="6" width="16.7109375" style="57" customWidth="1"/>
    <col min="7" max="16384" width="9.140625" style="57"/>
  </cols>
  <sheetData>
    <row r="1" spans="1:9" x14ac:dyDescent="0.2">
      <c r="E1" s="57"/>
      <c r="F1" s="96">
        <f>SUMMARY!F1</f>
        <v>46132</v>
      </c>
    </row>
    <row r="2" spans="1:9" x14ac:dyDescent="0.2">
      <c r="E2" s="58" t="s">
        <v>10</v>
      </c>
      <c r="F2" s="7" t="str">
        <f>SUMMARY!F2</f>
        <v>314-47-05</v>
      </c>
    </row>
    <row r="3" spans="1:9" ht="20.100000000000001" customHeight="1" x14ac:dyDescent="0.2">
      <c r="B3" s="221" t="s">
        <v>27</v>
      </c>
      <c r="C3" s="221"/>
      <c r="D3" s="221"/>
      <c r="E3" s="221"/>
      <c r="F3" s="221"/>
      <c r="H3">
        <f>SUMIF(B:B,"*EXCAVATION*",D:D)</f>
        <v>142459</v>
      </c>
      <c r="I3" t="s">
        <v>122</v>
      </c>
    </row>
    <row r="4" spans="1:9" ht="20.100000000000001" customHeight="1" x14ac:dyDescent="0.2">
      <c r="B4" s="225" t="str">
        <f>SUMMARY!C4</f>
        <v>WINDRIDGE, UNIT 2</v>
      </c>
      <c r="C4" s="225"/>
      <c r="D4" s="225"/>
      <c r="E4" s="225"/>
      <c r="F4" s="225"/>
      <c r="H4">
        <f>SUMIF(B:B,"*EMBANKMENT*",D:D)</f>
        <v>146468</v>
      </c>
      <c r="I4" t="s">
        <v>123</v>
      </c>
    </row>
    <row r="5" spans="1:9" ht="20.100000000000001" customHeight="1" x14ac:dyDescent="0.2">
      <c r="B5" s="221" t="s">
        <v>21</v>
      </c>
      <c r="C5" s="221"/>
      <c r="D5" s="221"/>
      <c r="E5" s="221"/>
      <c r="F5" s="221"/>
      <c r="H5">
        <f>H3-H4</f>
        <v>-4009</v>
      </c>
      <c r="I5" t="str">
        <f>IF(H5=0,"",IF(H5&gt;0,"EXPORT","IMPORT"))</f>
        <v>IMPORT</v>
      </c>
    </row>
    <row r="6" spans="1:9" ht="12.75" customHeight="1" thickBot="1" x14ac:dyDescent="0.25">
      <c r="A6" s="97"/>
      <c r="B6" s="97"/>
      <c r="C6" s="97"/>
      <c r="D6" s="97"/>
      <c r="E6" s="97"/>
      <c r="F6" s="98"/>
    </row>
    <row r="7" spans="1:9" ht="26.25" customHeight="1" thickBot="1" x14ac:dyDescent="0.25">
      <c r="A7" s="99" t="s">
        <v>12</v>
      </c>
      <c r="B7" s="100" t="s">
        <v>13</v>
      </c>
      <c r="C7" s="101" t="s">
        <v>2</v>
      </c>
      <c r="D7" s="64" t="s">
        <v>34</v>
      </c>
      <c r="E7" s="102" t="s">
        <v>14</v>
      </c>
      <c r="F7" s="103" t="s">
        <v>15</v>
      </c>
    </row>
    <row r="8" spans="1:9" x14ac:dyDescent="0.2">
      <c r="A8" s="154"/>
      <c r="B8" s="155"/>
      <c r="C8" s="126"/>
      <c r="D8" s="182"/>
      <c r="E8" s="127"/>
      <c r="F8" s="128"/>
    </row>
    <row r="9" spans="1:9" s="59" customFormat="1" ht="18" customHeight="1" x14ac:dyDescent="0.35">
      <c r="A9" s="44">
        <f>ROW()-8</f>
        <v>1</v>
      </c>
      <c r="B9" s="28" t="s">
        <v>52</v>
      </c>
      <c r="C9" s="29" t="s">
        <v>22</v>
      </c>
      <c r="D9" s="181">
        <v>15.76</v>
      </c>
      <c r="E9" s="75" t="s">
        <v>9</v>
      </c>
      <c r="F9" s="76" t="s">
        <v>9</v>
      </c>
    </row>
    <row r="10" spans="1:9" s="59" customFormat="1" ht="18" customHeight="1" x14ac:dyDescent="0.35">
      <c r="A10" s="44">
        <f t="shared" ref="A10:A25" si="0">ROW()-8</f>
        <v>2</v>
      </c>
      <c r="B10" s="28" t="s">
        <v>53</v>
      </c>
      <c r="C10" s="29" t="s">
        <v>1</v>
      </c>
      <c r="D10" s="52">
        <v>142459</v>
      </c>
      <c r="E10" s="75" t="s">
        <v>9</v>
      </c>
      <c r="F10" s="76" t="s">
        <v>9</v>
      </c>
    </row>
    <row r="11" spans="1:9" s="59" customFormat="1" ht="18" customHeight="1" x14ac:dyDescent="0.35">
      <c r="A11" s="44">
        <f t="shared" si="0"/>
        <v>3</v>
      </c>
      <c r="B11" s="28" t="s">
        <v>54</v>
      </c>
      <c r="C11" s="29" t="s">
        <v>1</v>
      </c>
      <c r="D11" s="52">
        <v>146468</v>
      </c>
      <c r="E11" s="75" t="s">
        <v>9</v>
      </c>
      <c r="F11" s="76" t="s">
        <v>9</v>
      </c>
    </row>
    <row r="12" spans="1:9" s="59" customFormat="1" ht="18" customHeight="1" x14ac:dyDescent="0.35">
      <c r="A12" s="44">
        <f t="shared" si="0"/>
        <v>4</v>
      </c>
      <c r="B12" s="28" t="s">
        <v>55</v>
      </c>
      <c r="C12" s="29" t="s">
        <v>0</v>
      </c>
      <c r="D12" s="53">
        <v>27102</v>
      </c>
      <c r="E12" s="75" t="s">
        <v>9</v>
      </c>
      <c r="F12" s="76" t="s">
        <v>9</v>
      </c>
    </row>
    <row r="13" spans="1:9" s="59" customFormat="1" ht="18" customHeight="1" x14ac:dyDescent="0.35">
      <c r="A13" s="44">
        <f t="shared" si="0"/>
        <v>5</v>
      </c>
      <c r="B13" s="28" t="s">
        <v>178</v>
      </c>
      <c r="C13" s="29" t="s">
        <v>0</v>
      </c>
      <c r="D13" s="53">
        <v>10146</v>
      </c>
      <c r="E13" s="75" t="s">
        <v>9</v>
      </c>
      <c r="F13" s="76" t="s">
        <v>9</v>
      </c>
    </row>
    <row r="14" spans="1:9" s="59" customFormat="1" ht="18" customHeight="1" x14ac:dyDescent="0.35">
      <c r="A14" s="44">
        <f t="shared" si="0"/>
        <v>6</v>
      </c>
      <c r="B14" s="28" t="s">
        <v>179</v>
      </c>
      <c r="C14" s="29" t="s">
        <v>0</v>
      </c>
      <c r="D14" s="53">
        <v>27102</v>
      </c>
      <c r="E14" s="75" t="s">
        <v>9</v>
      </c>
      <c r="F14" s="76" t="s">
        <v>9</v>
      </c>
    </row>
    <row r="15" spans="1:9" s="59" customFormat="1" ht="18" customHeight="1" x14ac:dyDescent="0.35">
      <c r="A15" s="44">
        <f t="shared" si="0"/>
        <v>7</v>
      </c>
      <c r="B15" s="28" t="s">
        <v>180</v>
      </c>
      <c r="C15" s="29" t="s">
        <v>0</v>
      </c>
      <c r="D15" s="53">
        <v>10146</v>
      </c>
      <c r="E15" s="75" t="s">
        <v>9</v>
      </c>
      <c r="F15" s="76" t="s">
        <v>9</v>
      </c>
    </row>
    <row r="16" spans="1:9" s="59" customFormat="1" ht="18" customHeight="1" x14ac:dyDescent="0.35">
      <c r="A16" s="44">
        <f t="shared" si="0"/>
        <v>8</v>
      </c>
      <c r="B16" s="28" t="s">
        <v>181</v>
      </c>
      <c r="C16" s="29" t="s">
        <v>0</v>
      </c>
      <c r="D16" s="53">
        <v>37248</v>
      </c>
      <c r="E16" s="75" t="s">
        <v>9</v>
      </c>
      <c r="F16" s="76" t="s">
        <v>9</v>
      </c>
    </row>
    <row r="17" spans="1:6" s="59" customFormat="1" ht="18" customHeight="1" x14ac:dyDescent="0.35">
      <c r="A17" s="44">
        <f t="shared" si="0"/>
        <v>9</v>
      </c>
      <c r="B17" s="28" t="s">
        <v>247</v>
      </c>
      <c r="C17" s="29" t="s">
        <v>6</v>
      </c>
      <c r="D17" s="52">
        <v>18701</v>
      </c>
      <c r="E17" s="75" t="s">
        <v>9</v>
      </c>
      <c r="F17" s="76" t="s">
        <v>9</v>
      </c>
    </row>
    <row r="18" spans="1:6" s="59" customFormat="1" ht="18" customHeight="1" x14ac:dyDescent="0.35">
      <c r="A18" s="44">
        <f t="shared" si="0"/>
        <v>10</v>
      </c>
      <c r="B18" s="28" t="s">
        <v>185</v>
      </c>
      <c r="C18" s="29" t="s">
        <v>6</v>
      </c>
      <c r="D18" s="52">
        <v>158</v>
      </c>
      <c r="E18" s="75" t="s">
        <v>9</v>
      </c>
      <c r="F18" s="76" t="s">
        <v>9</v>
      </c>
    </row>
    <row r="19" spans="1:6" s="59" customFormat="1" ht="18" customHeight="1" x14ac:dyDescent="0.35">
      <c r="A19" s="44">
        <f t="shared" si="0"/>
        <v>11</v>
      </c>
      <c r="B19" s="28" t="s">
        <v>184</v>
      </c>
      <c r="C19" s="29" t="s">
        <v>7</v>
      </c>
      <c r="D19" s="52">
        <v>5</v>
      </c>
      <c r="E19" s="75" t="s">
        <v>9</v>
      </c>
      <c r="F19" s="76" t="s">
        <v>9</v>
      </c>
    </row>
    <row r="20" spans="1:6" s="59" customFormat="1" ht="18" customHeight="1" x14ac:dyDescent="0.35">
      <c r="A20" s="44">
        <f t="shared" si="0"/>
        <v>12</v>
      </c>
      <c r="B20" s="28" t="s">
        <v>186</v>
      </c>
      <c r="C20" s="29" t="s">
        <v>7</v>
      </c>
      <c r="D20" s="52">
        <v>6</v>
      </c>
      <c r="E20" s="75" t="s">
        <v>9</v>
      </c>
      <c r="F20" s="76" t="s">
        <v>9</v>
      </c>
    </row>
    <row r="21" spans="1:6" s="59" customFormat="1" ht="18" customHeight="1" x14ac:dyDescent="0.35">
      <c r="A21" s="44">
        <f t="shared" si="0"/>
        <v>13</v>
      </c>
      <c r="B21" s="28" t="s">
        <v>177</v>
      </c>
      <c r="C21" s="29" t="s">
        <v>0</v>
      </c>
      <c r="D21" s="52">
        <v>2506</v>
      </c>
      <c r="E21" s="75" t="s">
        <v>9</v>
      </c>
      <c r="F21" s="76" t="s">
        <v>9</v>
      </c>
    </row>
    <row r="22" spans="1:6" s="59" customFormat="1" ht="18" customHeight="1" x14ac:dyDescent="0.35">
      <c r="A22" s="44">
        <f t="shared" si="0"/>
        <v>14</v>
      </c>
      <c r="B22" s="28" t="s">
        <v>183</v>
      </c>
      <c r="C22" s="29" t="s">
        <v>0</v>
      </c>
      <c r="D22" s="52">
        <v>1517</v>
      </c>
      <c r="E22" s="75" t="s">
        <v>9</v>
      </c>
      <c r="F22" s="76" t="s">
        <v>9</v>
      </c>
    </row>
    <row r="23" spans="1:6" s="59" customFormat="1" ht="18" customHeight="1" x14ac:dyDescent="0.35">
      <c r="A23" s="44">
        <f t="shared" si="0"/>
        <v>15</v>
      </c>
      <c r="B23" s="28" t="s">
        <v>182</v>
      </c>
      <c r="C23" s="29" t="s">
        <v>0</v>
      </c>
      <c r="D23" s="52">
        <v>405</v>
      </c>
      <c r="E23" s="75" t="s">
        <v>9</v>
      </c>
      <c r="F23" s="76" t="s">
        <v>9</v>
      </c>
    </row>
    <row r="24" spans="1:6" s="59" customFormat="1" ht="18" customHeight="1" x14ac:dyDescent="0.35">
      <c r="A24" s="44">
        <f t="shared" si="0"/>
        <v>16</v>
      </c>
      <c r="B24" s="28" t="s">
        <v>56</v>
      </c>
      <c r="C24" s="29" t="s">
        <v>5</v>
      </c>
      <c r="D24" s="52">
        <v>1</v>
      </c>
      <c r="E24" s="75" t="s">
        <v>9</v>
      </c>
      <c r="F24" s="76" t="s">
        <v>9</v>
      </c>
    </row>
    <row r="25" spans="1:6" s="59" customFormat="1" ht="18" customHeight="1" x14ac:dyDescent="0.35">
      <c r="A25" s="44">
        <f t="shared" si="0"/>
        <v>17</v>
      </c>
      <c r="B25" s="28" t="s">
        <v>57</v>
      </c>
      <c r="C25" s="29" t="s">
        <v>5</v>
      </c>
      <c r="D25" s="52">
        <v>1</v>
      </c>
      <c r="E25" s="75" t="s">
        <v>9</v>
      </c>
      <c r="F25" s="76" t="s">
        <v>9</v>
      </c>
    </row>
    <row r="26" spans="1:6" s="59" customFormat="1" ht="15.75" thickBot="1" x14ac:dyDescent="0.4">
      <c r="A26" s="45"/>
      <c r="B26" s="31"/>
      <c r="C26" s="30"/>
      <c r="D26" s="183"/>
      <c r="E26" s="82"/>
      <c r="F26" s="83"/>
    </row>
    <row r="27" spans="1:6" s="59" customFormat="1" ht="19.5" customHeight="1" x14ac:dyDescent="0.35">
      <c r="A27" s="156"/>
      <c r="B27" s="135"/>
      <c r="C27" s="157"/>
      <c r="D27" s="157"/>
      <c r="E27" s="87" t="s">
        <v>8</v>
      </c>
      <c r="F27" s="75" t="s">
        <v>9</v>
      </c>
    </row>
    <row r="28" spans="1:6" s="59" customFormat="1" ht="18" customHeight="1" x14ac:dyDescent="0.2">
      <c r="A28" s="88" t="s">
        <v>30</v>
      </c>
      <c r="B28" s="158"/>
      <c r="C28" s="159"/>
      <c r="D28" s="159"/>
      <c r="E28" s="60"/>
      <c r="F28" s="57"/>
    </row>
    <row r="29" spans="1:6" ht="10.9" customHeight="1" x14ac:dyDescent="0.2">
      <c r="A29" s="89"/>
    </row>
    <row r="30" spans="1:6" ht="18.75" customHeight="1" x14ac:dyDescent="0.2">
      <c r="A30" s="89" t="s">
        <v>33</v>
      </c>
      <c r="B30" s="222" t="s">
        <v>18</v>
      </c>
      <c r="C30" s="222"/>
      <c r="D30" s="222"/>
      <c r="E30" s="222"/>
      <c r="F30" s="222"/>
    </row>
    <row r="31" spans="1:6" ht="36.75" customHeight="1" x14ac:dyDescent="0.2">
      <c r="A31" s="89"/>
      <c r="B31" s="222"/>
      <c r="C31" s="222"/>
      <c r="D31" s="222"/>
      <c r="E31" s="222"/>
      <c r="F31" s="222"/>
    </row>
    <row r="32" spans="1:6" ht="6" customHeight="1" x14ac:dyDescent="0.2">
      <c r="A32" s="89"/>
      <c r="B32" s="90"/>
      <c r="C32" s="90"/>
      <c r="D32" s="90"/>
      <c r="E32" s="90"/>
      <c r="F32" s="90"/>
    </row>
    <row r="33" spans="1:6" ht="78.75" customHeight="1" x14ac:dyDescent="0.2">
      <c r="A33" s="89" t="s">
        <v>33</v>
      </c>
      <c r="B33" s="222" t="s">
        <v>19</v>
      </c>
      <c r="C33" s="222"/>
      <c r="D33" s="222"/>
      <c r="E33" s="222"/>
      <c r="F33" s="222"/>
    </row>
    <row r="34" spans="1:6" ht="6" customHeight="1" x14ac:dyDescent="0.2">
      <c r="A34" s="89"/>
      <c r="B34" s="90"/>
      <c r="C34" s="90"/>
      <c r="D34" s="90"/>
      <c r="E34" s="90"/>
      <c r="F34" s="90"/>
    </row>
    <row r="35" spans="1:6" ht="32.25" customHeight="1" x14ac:dyDescent="0.2">
      <c r="A35" s="89" t="s">
        <v>33</v>
      </c>
      <c r="B35" s="222" t="s">
        <v>42</v>
      </c>
      <c r="C35" s="222"/>
      <c r="D35" s="222"/>
      <c r="E35" s="222"/>
      <c r="F35" s="222"/>
    </row>
    <row r="36" spans="1:6" ht="6" customHeight="1" x14ac:dyDescent="0.2">
      <c r="A36" s="89"/>
      <c r="B36" s="90"/>
      <c r="C36" s="90"/>
      <c r="D36" s="90"/>
      <c r="E36" s="90"/>
      <c r="F36" s="90"/>
    </row>
    <row r="37" spans="1:6" x14ac:dyDescent="0.2">
      <c r="A37" s="89" t="s">
        <v>33</v>
      </c>
      <c r="B37" s="223" t="s">
        <v>116</v>
      </c>
      <c r="C37" s="222"/>
      <c r="D37" s="222"/>
      <c r="E37" s="222"/>
      <c r="F37" s="222"/>
    </row>
    <row r="38" spans="1:6" ht="13.15" customHeight="1" x14ac:dyDescent="0.2">
      <c r="E38" s="123" t="s">
        <v>3</v>
      </c>
      <c r="F38" s="94"/>
    </row>
    <row r="39" spans="1:6" ht="13.15" customHeight="1" x14ac:dyDescent="0.2">
      <c r="E39" s="123" t="s">
        <v>4</v>
      </c>
      <c r="F39" s="95"/>
    </row>
    <row r="41" spans="1:6" ht="14.25" customHeight="1" x14ac:dyDescent="0.2"/>
  </sheetData>
  <sheetProtection sheet="1" objects="1" scenarios="1" formatCells="0" formatRows="0" insertRows="0" deleteRows="0"/>
  <mergeCells count="7">
    <mergeCell ref="B3:F3"/>
    <mergeCell ref="B33:F33"/>
    <mergeCell ref="B30:F31"/>
    <mergeCell ref="B37:F37"/>
    <mergeCell ref="B35:F35"/>
    <mergeCell ref="B5:F5"/>
    <mergeCell ref="B4:F4"/>
  </mergeCells>
  <printOptions horizontalCentered="1"/>
  <pageMargins left="0.5" right="0.5" top="0.52" bottom="0.25" header="0.5" footer="0.35"/>
  <pageSetup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H40"/>
  <sheetViews>
    <sheetView view="pageBreakPreview" topLeftCell="A11" zoomScaleNormal="100" zoomScaleSheetLayoutView="100" workbookViewId="0">
      <selection activeCell="C13" sqref="C13"/>
    </sheetView>
  </sheetViews>
  <sheetFormatPr defaultRowHeight="12.75" x14ac:dyDescent="0.2"/>
  <cols>
    <col min="1" max="1" width="5.7109375" style="57" customWidth="1"/>
    <col min="2" max="2" width="27.5703125" style="57" customWidth="1"/>
    <col min="3" max="3" width="16.140625" style="57" customWidth="1"/>
    <col min="4" max="4" width="18.28515625" style="57" bestFit="1" customWidth="1"/>
    <col min="5" max="5" width="12.140625" style="57" bestFit="1" customWidth="1"/>
    <col min="6" max="6" width="14.5703125" style="60" bestFit="1" customWidth="1"/>
    <col min="7" max="7" width="16.7109375" style="57" customWidth="1"/>
    <col min="8" max="16384" width="9.140625" style="57"/>
  </cols>
  <sheetData>
    <row r="1" spans="1:8" x14ac:dyDescent="0.2">
      <c r="F1" s="57"/>
      <c r="G1" s="96">
        <f>SUMMARY!F1</f>
        <v>46132</v>
      </c>
    </row>
    <row r="2" spans="1:8" x14ac:dyDescent="0.2">
      <c r="F2" s="58" t="s">
        <v>10</v>
      </c>
      <c r="G2" s="7" t="str">
        <f>SUMMARY!F2</f>
        <v>314-47-05</v>
      </c>
    </row>
    <row r="3" spans="1:8" ht="20.100000000000001" customHeight="1" x14ac:dyDescent="0.2">
      <c r="B3" s="221" t="s">
        <v>26</v>
      </c>
      <c r="C3" s="221"/>
      <c r="D3" s="221"/>
      <c r="E3" s="221"/>
      <c r="F3" s="221"/>
      <c r="G3" s="221"/>
    </row>
    <row r="4" spans="1:8" ht="20.100000000000001" customHeight="1" x14ac:dyDescent="0.2">
      <c r="B4" s="225" t="str">
        <f>SUMMARY!C4</f>
        <v>WINDRIDGE, UNIT 2</v>
      </c>
      <c r="C4" s="225"/>
      <c r="D4" s="225"/>
      <c r="E4" s="225"/>
      <c r="F4" s="225"/>
      <c r="G4" s="225"/>
    </row>
    <row r="5" spans="1:8" ht="20.100000000000001" customHeight="1" x14ac:dyDescent="0.2">
      <c r="B5" s="221" t="s">
        <v>41</v>
      </c>
      <c r="C5" s="221"/>
      <c r="D5" s="221"/>
      <c r="E5" s="221"/>
      <c r="F5" s="221"/>
      <c r="G5" s="221"/>
    </row>
    <row r="6" spans="1:8" ht="12.75" customHeight="1" thickBot="1" x14ac:dyDescent="0.25">
      <c r="A6" s="97"/>
      <c r="B6" s="97"/>
      <c r="C6" s="97"/>
      <c r="D6" s="97"/>
      <c r="E6" s="97"/>
      <c r="F6" s="97"/>
      <c r="G6" s="98"/>
    </row>
    <row r="7" spans="1:8" ht="26.25" customHeight="1" thickBot="1" x14ac:dyDescent="0.25">
      <c r="A7" s="99" t="s">
        <v>12</v>
      </c>
      <c r="B7" s="100" t="s">
        <v>13</v>
      </c>
      <c r="C7" s="100"/>
      <c r="D7" s="101" t="s">
        <v>2</v>
      </c>
      <c r="E7" s="64" t="s">
        <v>34</v>
      </c>
      <c r="F7" s="102" t="s">
        <v>14</v>
      </c>
      <c r="G7" s="103" t="s">
        <v>15</v>
      </c>
    </row>
    <row r="8" spans="1:8" x14ac:dyDescent="0.2">
      <c r="A8" s="137"/>
      <c r="B8" s="138"/>
      <c r="C8" s="138"/>
      <c r="D8" s="139"/>
      <c r="E8" s="184"/>
      <c r="F8" s="139"/>
      <c r="G8" s="140"/>
    </row>
    <row r="9" spans="1:8" ht="19.5" customHeight="1" x14ac:dyDescent="0.35">
      <c r="A9" s="44">
        <v>1</v>
      </c>
      <c r="B9" s="231" t="s">
        <v>84</v>
      </c>
      <c r="C9" s="231"/>
      <c r="D9" s="28"/>
      <c r="E9" s="52"/>
      <c r="F9" s="75"/>
      <c r="G9" s="76"/>
      <c r="H9" s="141"/>
    </row>
    <row r="10" spans="1:8" ht="19.5" customHeight="1" x14ac:dyDescent="0.35">
      <c r="A10" s="44"/>
      <c r="B10" s="46" t="s">
        <v>91</v>
      </c>
      <c r="C10" s="46" t="s">
        <v>85</v>
      </c>
      <c r="D10" s="29" t="s">
        <v>6</v>
      </c>
      <c r="E10" s="52">
        <v>2169</v>
      </c>
      <c r="F10" s="75" t="s">
        <v>9</v>
      </c>
      <c r="G10" s="76" t="s">
        <v>9</v>
      </c>
      <c r="H10" s="141"/>
    </row>
    <row r="11" spans="1:8" ht="19.5" customHeight="1" x14ac:dyDescent="0.35">
      <c r="A11" s="44"/>
      <c r="B11" s="46" t="s">
        <v>91</v>
      </c>
      <c r="C11" s="46" t="s">
        <v>86</v>
      </c>
      <c r="D11" s="29" t="s">
        <v>6</v>
      </c>
      <c r="E11" s="52">
        <v>1462</v>
      </c>
      <c r="F11" s="75" t="s">
        <v>9</v>
      </c>
      <c r="G11" s="76" t="s">
        <v>9</v>
      </c>
      <c r="H11" s="141"/>
    </row>
    <row r="12" spans="1:8" ht="19.5" customHeight="1" x14ac:dyDescent="0.35">
      <c r="A12" s="44"/>
      <c r="B12" s="46" t="s">
        <v>91</v>
      </c>
      <c r="C12" s="46" t="s">
        <v>87</v>
      </c>
      <c r="D12" s="29" t="s">
        <v>6</v>
      </c>
      <c r="E12" s="52">
        <v>2571</v>
      </c>
      <c r="F12" s="75" t="s">
        <v>9</v>
      </c>
      <c r="G12" s="76" t="s">
        <v>9</v>
      </c>
      <c r="H12" s="142"/>
    </row>
    <row r="13" spans="1:8" ht="19.5" customHeight="1" x14ac:dyDescent="0.35">
      <c r="A13" s="44"/>
      <c r="B13" s="46" t="s">
        <v>91</v>
      </c>
      <c r="C13" s="46" t="s">
        <v>88</v>
      </c>
      <c r="D13" s="29" t="s">
        <v>6</v>
      </c>
      <c r="E13" s="52">
        <v>546</v>
      </c>
      <c r="F13" s="75" t="s">
        <v>9</v>
      </c>
      <c r="G13" s="76" t="s">
        <v>9</v>
      </c>
      <c r="H13" s="142"/>
    </row>
    <row r="14" spans="1:8" ht="19.5" customHeight="1" x14ac:dyDescent="0.35">
      <c r="A14" s="44"/>
      <c r="B14" s="46" t="s">
        <v>91</v>
      </c>
      <c r="C14" s="46" t="s">
        <v>89</v>
      </c>
      <c r="D14" s="29" t="s">
        <v>6</v>
      </c>
      <c r="E14" s="52">
        <v>718</v>
      </c>
      <c r="F14" s="75" t="s">
        <v>9</v>
      </c>
      <c r="G14" s="76" t="s">
        <v>9</v>
      </c>
      <c r="H14" s="142"/>
    </row>
    <row r="15" spans="1:8" ht="19.5" customHeight="1" x14ac:dyDescent="0.35">
      <c r="A15" s="44"/>
      <c r="B15" s="46" t="s">
        <v>91</v>
      </c>
      <c r="C15" s="46" t="s">
        <v>90</v>
      </c>
      <c r="D15" s="29" t="s">
        <v>6</v>
      </c>
      <c r="E15" s="52">
        <v>231</v>
      </c>
      <c r="F15" s="75" t="s">
        <v>9</v>
      </c>
      <c r="G15" s="76" t="s">
        <v>9</v>
      </c>
      <c r="H15" s="142"/>
    </row>
    <row r="16" spans="1:8" ht="19.5" customHeight="1" x14ac:dyDescent="0.35">
      <c r="A16" s="44"/>
      <c r="B16" s="46" t="s">
        <v>92</v>
      </c>
      <c r="C16" s="46" t="s">
        <v>85</v>
      </c>
      <c r="D16" s="29" t="s">
        <v>6</v>
      </c>
      <c r="E16" s="52">
        <v>80</v>
      </c>
      <c r="F16" s="75" t="s">
        <v>9</v>
      </c>
      <c r="G16" s="76" t="s">
        <v>9</v>
      </c>
      <c r="H16" s="142"/>
    </row>
    <row r="17" spans="1:8" ht="19.5" customHeight="1" x14ac:dyDescent="0.35">
      <c r="A17" s="44"/>
      <c r="B17" s="46" t="s">
        <v>92</v>
      </c>
      <c r="C17" s="46" t="s">
        <v>86</v>
      </c>
      <c r="D17" s="29" t="s">
        <v>6</v>
      </c>
      <c r="E17" s="52">
        <v>20</v>
      </c>
      <c r="F17" s="75" t="s">
        <v>9</v>
      </c>
      <c r="G17" s="76" t="s">
        <v>9</v>
      </c>
      <c r="H17" s="142"/>
    </row>
    <row r="18" spans="1:8" ht="19.5" customHeight="1" x14ac:dyDescent="0.35">
      <c r="A18" s="44"/>
      <c r="B18" s="46" t="s">
        <v>92</v>
      </c>
      <c r="C18" s="46" t="s">
        <v>87</v>
      </c>
      <c r="D18" s="29" t="s">
        <v>6</v>
      </c>
      <c r="E18" s="52">
        <v>40</v>
      </c>
      <c r="F18" s="75" t="s">
        <v>9</v>
      </c>
      <c r="G18" s="76" t="s">
        <v>9</v>
      </c>
      <c r="H18" s="142"/>
    </row>
    <row r="19" spans="1:8" ht="19.5" customHeight="1" x14ac:dyDescent="0.35">
      <c r="A19" s="44">
        <v>2</v>
      </c>
      <c r="B19" s="231" t="s">
        <v>93</v>
      </c>
      <c r="C19" s="231"/>
      <c r="D19" s="29" t="s">
        <v>37</v>
      </c>
      <c r="E19" s="136">
        <f>Sheet1!A6</f>
        <v>32</v>
      </c>
      <c r="F19" s="75" t="s">
        <v>9</v>
      </c>
      <c r="G19" s="76" t="s">
        <v>9</v>
      </c>
      <c r="H19" s="142"/>
    </row>
    <row r="20" spans="1:8" ht="19.5" customHeight="1" x14ac:dyDescent="0.35">
      <c r="A20" s="44">
        <f>A19+1</f>
        <v>3</v>
      </c>
      <c r="B20" s="231" t="s">
        <v>94</v>
      </c>
      <c r="C20" s="231"/>
      <c r="D20" s="29" t="s">
        <v>20</v>
      </c>
      <c r="E20" s="203">
        <f>ROUND(Sheet1!A7,1)</f>
        <v>165.9</v>
      </c>
      <c r="F20" s="75" t="s">
        <v>9</v>
      </c>
      <c r="G20" s="76" t="s">
        <v>9</v>
      </c>
    </row>
    <row r="21" spans="1:8" ht="19.5" customHeight="1" x14ac:dyDescent="0.35">
      <c r="A21" s="44">
        <f t="shared" ref="A21" si="0">A20+1</f>
        <v>4</v>
      </c>
      <c r="B21" s="231" t="s">
        <v>95</v>
      </c>
      <c r="C21" s="231"/>
      <c r="D21" s="29" t="s">
        <v>37</v>
      </c>
      <c r="E21" s="52">
        <v>32</v>
      </c>
      <c r="F21" s="75" t="s">
        <v>9</v>
      </c>
      <c r="G21" s="76" t="s">
        <v>9</v>
      </c>
    </row>
    <row r="22" spans="1:8" ht="21.75" customHeight="1" x14ac:dyDescent="0.35">
      <c r="A22" s="44">
        <v>5</v>
      </c>
      <c r="B22" s="231" t="s">
        <v>244</v>
      </c>
      <c r="C22" s="231"/>
      <c r="D22" s="29" t="s">
        <v>6</v>
      </c>
      <c r="E22" s="136">
        <v>10338</v>
      </c>
      <c r="F22" s="75" t="s">
        <v>9</v>
      </c>
      <c r="G22" s="76" t="s">
        <v>9</v>
      </c>
    </row>
    <row r="23" spans="1:8" ht="19.5" customHeight="1" x14ac:dyDescent="0.35">
      <c r="A23" s="44">
        <v>6</v>
      </c>
      <c r="B23" s="231" t="s">
        <v>96</v>
      </c>
      <c r="C23" s="231"/>
      <c r="D23" s="29" t="s">
        <v>20</v>
      </c>
      <c r="E23" s="54">
        <v>24.2</v>
      </c>
      <c r="F23" s="75" t="s">
        <v>9</v>
      </c>
      <c r="G23" s="76" t="s">
        <v>9</v>
      </c>
      <c r="H23" s="141"/>
    </row>
    <row r="24" spans="1:8" ht="19.5" customHeight="1" x14ac:dyDescent="0.35">
      <c r="A24" s="44">
        <v>7</v>
      </c>
      <c r="B24" s="231" t="s">
        <v>171</v>
      </c>
      <c r="C24" s="231"/>
      <c r="D24" s="29" t="s">
        <v>37</v>
      </c>
      <c r="E24" s="52">
        <v>5</v>
      </c>
      <c r="F24" s="75" t="s">
        <v>9</v>
      </c>
      <c r="G24" s="76" t="s">
        <v>9</v>
      </c>
      <c r="H24" s="141"/>
    </row>
    <row r="25" spans="1:8" ht="19.5" customHeight="1" x14ac:dyDescent="0.35">
      <c r="A25" s="44">
        <v>8</v>
      </c>
      <c r="B25" s="231" t="s">
        <v>172</v>
      </c>
      <c r="C25" s="231"/>
      <c r="D25" s="29" t="s">
        <v>6</v>
      </c>
      <c r="E25" s="136">
        <v>135</v>
      </c>
      <c r="F25" s="75" t="s">
        <v>9</v>
      </c>
      <c r="G25" s="76" t="s">
        <v>9</v>
      </c>
      <c r="H25" s="141"/>
    </row>
    <row r="26" spans="1:8" ht="19.5" customHeight="1" x14ac:dyDescent="0.35">
      <c r="A26" s="44">
        <v>9</v>
      </c>
      <c r="B26" s="231" t="s">
        <v>76</v>
      </c>
      <c r="C26" s="231"/>
      <c r="D26" s="29" t="s">
        <v>6</v>
      </c>
      <c r="E26" s="136">
        <v>7837</v>
      </c>
      <c r="F26" s="75" t="s">
        <v>9</v>
      </c>
      <c r="G26" s="76" t="s">
        <v>9</v>
      </c>
      <c r="H26" s="141"/>
    </row>
    <row r="27" spans="1:8" ht="19.5" customHeight="1" x14ac:dyDescent="0.35">
      <c r="A27" s="44">
        <v>10</v>
      </c>
      <c r="B27" s="231" t="s">
        <v>97</v>
      </c>
      <c r="C27" s="231"/>
      <c r="D27" s="29" t="s">
        <v>6</v>
      </c>
      <c r="E27" s="136">
        <v>7837</v>
      </c>
      <c r="F27" s="75" t="s">
        <v>9</v>
      </c>
      <c r="G27" s="76" t="s">
        <v>9</v>
      </c>
      <c r="H27" s="141"/>
    </row>
    <row r="28" spans="1:8" ht="19.5" customHeight="1" thickBot="1" x14ac:dyDescent="0.4">
      <c r="A28" s="79"/>
      <c r="B28" s="143"/>
      <c r="C28" s="143"/>
      <c r="D28" s="144"/>
      <c r="E28" s="131"/>
      <c r="F28" s="82"/>
      <c r="G28" s="83"/>
      <c r="H28" s="141"/>
    </row>
    <row r="29" spans="1:8" ht="21" customHeight="1" x14ac:dyDescent="0.35">
      <c r="A29" s="84"/>
      <c r="B29" s="111"/>
      <c r="C29" s="111"/>
      <c r="D29" s="85"/>
      <c r="E29" s="85"/>
      <c r="F29" s="146" t="s">
        <v>8</v>
      </c>
      <c r="G29" s="75" t="s">
        <v>9</v>
      </c>
      <c r="H29" s="141"/>
    </row>
    <row r="30" spans="1:8" ht="15" x14ac:dyDescent="0.35">
      <c r="A30" s="88" t="s">
        <v>30</v>
      </c>
      <c r="B30" s="111"/>
      <c r="C30" s="111"/>
      <c r="D30" s="85"/>
      <c r="E30" s="85"/>
      <c r="F30" s="146"/>
      <c r="G30" s="75"/>
      <c r="H30" s="141"/>
    </row>
    <row r="31" spans="1:8" ht="10.9" customHeight="1" x14ac:dyDescent="0.35">
      <c r="A31" s="84"/>
      <c r="B31" s="111"/>
      <c r="C31" s="111"/>
      <c r="D31" s="85"/>
      <c r="E31" s="85"/>
      <c r="F31" s="75"/>
      <c r="G31" s="75"/>
      <c r="H31" s="141"/>
    </row>
    <row r="32" spans="1:8" ht="12.75" customHeight="1" x14ac:dyDescent="0.2">
      <c r="A32" s="89" t="s">
        <v>33</v>
      </c>
      <c r="B32" s="232" t="s">
        <v>98</v>
      </c>
      <c r="C32" s="232"/>
      <c r="D32" s="232"/>
      <c r="E32" s="232"/>
      <c r="F32" s="232"/>
      <c r="G32" s="232"/>
    </row>
    <row r="33" spans="1:7" ht="6" customHeight="1" x14ac:dyDescent="0.2">
      <c r="A33" s="147"/>
      <c r="B33" s="120"/>
      <c r="C33" s="120"/>
      <c r="D33" s="120"/>
      <c r="E33" s="120"/>
      <c r="F33" s="120"/>
      <c r="G33" s="148"/>
    </row>
    <row r="34" spans="1:7" ht="39" customHeight="1" x14ac:dyDescent="0.2">
      <c r="A34" s="89" t="s">
        <v>33</v>
      </c>
      <c r="B34" s="229" t="s">
        <v>133</v>
      </c>
      <c r="C34" s="230"/>
      <c r="D34" s="230"/>
      <c r="E34" s="230"/>
      <c r="F34" s="230"/>
      <c r="G34" s="230"/>
    </row>
    <row r="35" spans="1:7" ht="6" customHeight="1" x14ac:dyDescent="0.2">
      <c r="A35" s="149"/>
      <c r="B35" s="150"/>
      <c r="C35" s="150"/>
      <c r="D35" s="151"/>
      <c r="E35" s="151"/>
      <c r="F35" s="92"/>
      <c r="G35" s="152"/>
    </row>
    <row r="36" spans="1:7" ht="52.5" customHeight="1" x14ac:dyDescent="0.2">
      <c r="A36" s="89" t="s">
        <v>33</v>
      </c>
      <c r="B36" s="222" t="s">
        <v>18</v>
      </c>
      <c r="C36" s="222"/>
      <c r="D36" s="222"/>
      <c r="E36" s="222"/>
      <c r="F36" s="222"/>
      <c r="G36" s="222"/>
    </row>
    <row r="37" spans="1:7" ht="6" customHeight="1" x14ac:dyDescent="0.2">
      <c r="A37" s="134"/>
      <c r="B37" s="91"/>
      <c r="C37" s="91"/>
      <c r="D37" s="153"/>
      <c r="E37" s="153"/>
      <c r="F37" s="92"/>
      <c r="G37" s="91"/>
    </row>
    <row r="38" spans="1:7" ht="80.45" customHeight="1" x14ac:dyDescent="0.2">
      <c r="A38" s="89" t="s">
        <v>33</v>
      </c>
      <c r="B38" s="222" t="s">
        <v>19</v>
      </c>
      <c r="C38" s="222"/>
      <c r="D38" s="222"/>
      <c r="E38" s="222"/>
      <c r="F38" s="222"/>
      <c r="G38" s="222"/>
    </row>
    <row r="39" spans="1:7" ht="13.15" customHeight="1" x14ac:dyDescent="0.2">
      <c r="F39" s="123" t="s">
        <v>3</v>
      </c>
      <c r="G39" s="94"/>
    </row>
    <row r="40" spans="1:7" ht="13.15" customHeight="1" x14ac:dyDescent="0.2">
      <c r="F40" s="123" t="s">
        <v>4</v>
      </c>
      <c r="G40" s="95"/>
    </row>
  </sheetData>
  <sheetProtection formatCells="0" formatRows="0" insertRows="0" deleteRows="0"/>
  <mergeCells count="17">
    <mergeCell ref="B25:C25"/>
    <mergeCell ref="B4:G4"/>
    <mergeCell ref="B3:G3"/>
    <mergeCell ref="B5:G5"/>
    <mergeCell ref="B38:G38"/>
    <mergeCell ref="B36:G36"/>
    <mergeCell ref="B34:G34"/>
    <mergeCell ref="B9:C9"/>
    <mergeCell ref="B19:C19"/>
    <mergeCell ref="B20:C20"/>
    <mergeCell ref="B21:C21"/>
    <mergeCell ref="B22:C22"/>
    <mergeCell ref="B23:C23"/>
    <mergeCell ref="B24:C24"/>
    <mergeCell ref="B26:C26"/>
    <mergeCell ref="B27:C27"/>
    <mergeCell ref="B32:G32"/>
  </mergeCells>
  <printOptions horizontalCentered="1"/>
  <pageMargins left="0.5" right="0.5" top="0.52" bottom="0.25" header="0.5" footer="0.35"/>
  <pageSetup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J49"/>
  <sheetViews>
    <sheetView view="pageBreakPreview" zoomScaleNormal="100" zoomScaleSheetLayoutView="100" workbookViewId="0">
      <selection activeCell="C13" sqref="C13"/>
    </sheetView>
  </sheetViews>
  <sheetFormatPr defaultRowHeight="12.75" x14ac:dyDescent="0.2"/>
  <cols>
    <col min="1" max="1" width="5.7109375" style="57" customWidth="1"/>
    <col min="2" max="2" width="42.140625" style="57" bestFit="1" customWidth="1"/>
    <col min="3" max="3" width="18.28515625" style="57" bestFit="1" customWidth="1"/>
    <col min="4" max="4" width="12.140625" style="57" bestFit="1" customWidth="1"/>
    <col min="5" max="5" width="14.5703125" style="60" bestFit="1" customWidth="1"/>
    <col min="6" max="6" width="16.7109375" style="57" customWidth="1"/>
    <col min="7" max="16384" width="9.140625" style="57"/>
  </cols>
  <sheetData>
    <row r="1" spans="1:10" x14ac:dyDescent="0.2">
      <c r="E1" s="57"/>
      <c r="F1" s="96">
        <f>SUMMARY!F1</f>
        <v>46132</v>
      </c>
    </row>
    <row r="2" spans="1:10" x14ac:dyDescent="0.2">
      <c r="E2" s="58" t="s">
        <v>10</v>
      </c>
      <c r="F2" s="7" t="str">
        <f>SUMMARY!F2</f>
        <v>314-47-05</v>
      </c>
    </row>
    <row r="3" spans="1:10" ht="20.100000000000001" customHeight="1" x14ac:dyDescent="0.2">
      <c r="B3" s="221" t="s">
        <v>26</v>
      </c>
      <c r="C3" s="221"/>
      <c r="D3" s="221"/>
      <c r="E3" s="221"/>
      <c r="F3" s="221"/>
    </row>
    <row r="4" spans="1:10" ht="20.100000000000001" customHeight="1" x14ac:dyDescent="0.2">
      <c r="B4" s="225" t="str">
        <f>SUMMARY!C4</f>
        <v>WINDRIDGE, UNIT 2</v>
      </c>
      <c r="C4" s="225"/>
      <c r="D4" s="225"/>
      <c r="E4" s="225"/>
      <c r="F4" s="225"/>
    </row>
    <row r="5" spans="1:10" ht="20.100000000000001" customHeight="1" x14ac:dyDescent="0.2">
      <c r="B5" s="221" t="s">
        <v>11</v>
      </c>
      <c r="C5" s="221"/>
      <c r="D5" s="221"/>
      <c r="E5" s="221"/>
      <c r="F5" s="221"/>
      <c r="I5" s="124"/>
      <c r="J5" s="124"/>
    </row>
    <row r="6" spans="1:10" ht="12.75" customHeight="1" thickBot="1" x14ac:dyDescent="0.25">
      <c r="A6" s="97"/>
      <c r="B6" s="97"/>
      <c r="C6" s="97"/>
      <c r="D6" s="97"/>
      <c r="E6" s="97"/>
      <c r="F6" s="98"/>
      <c r="I6" s="60"/>
    </row>
    <row r="7" spans="1:10" ht="26.25" customHeight="1" thickBot="1" x14ac:dyDescent="0.25">
      <c r="A7" s="99" t="s">
        <v>12</v>
      </c>
      <c r="B7" s="100" t="s">
        <v>13</v>
      </c>
      <c r="C7" s="101" t="s">
        <v>2</v>
      </c>
      <c r="D7" s="64" t="s">
        <v>34</v>
      </c>
      <c r="E7" s="102" t="s">
        <v>14</v>
      </c>
      <c r="F7" s="103" t="s">
        <v>15</v>
      </c>
      <c r="I7" s="60"/>
    </row>
    <row r="8" spans="1:10" x14ac:dyDescent="0.2">
      <c r="A8" s="104"/>
      <c r="B8" s="125"/>
      <c r="C8" s="126"/>
      <c r="D8" s="182"/>
      <c r="E8" s="127"/>
      <c r="F8" s="128"/>
      <c r="I8" s="60"/>
    </row>
    <row r="9" spans="1:10" ht="18" customHeight="1" x14ac:dyDescent="0.35">
      <c r="A9" s="44">
        <f>ROW()-8</f>
        <v>1</v>
      </c>
      <c r="B9" s="28" t="s">
        <v>76</v>
      </c>
      <c r="C9" s="29" t="s">
        <v>6</v>
      </c>
      <c r="D9" s="136">
        <f>IF(SUMIF(B:B,"*PIPE*",D:D)&gt;0,SUMIF(B:B,"*PIPE*",D:D),"")</f>
        <v>9875</v>
      </c>
      <c r="E9" s="75" t="s">
        <v>9</v>
      </c>
      <c r="F9" s="76" t="s">
        <v>9</v>
      </c>
      <c r="I9" s="60"/>
    </row>
    <row r="10" spans="1:10" ht="18" customHeight="1" x14ac:dyDescent="0.35">
      <c r="A10" s="44">
        <f t="shared" ref="A10:A26" si="0">ROW()-8</f>
        <v>2</v>
      </c>
      <c r="B10" s="28" t="s">
        <v>77</v>
      </c>
      <c r="C10" s="29" t="s">
        <v>6</v>
      </c>
      <c r="D10" s="136">
        <f>IF(SUMIF(B:B,"*PIPE*",D:D)&gt;0,SUMIF(B:B,"*PIPE*",D:D),"")</f>
        <v>9875</v>
      </c>
      <c r="E10" s="75" t="s">
        <v>9</v>
      </c>
      <c r="F10" s="76" t="s">
        <v>9</v>
      </c>
      <c r="I10" s="60"/>
    </row>
    <row r="11" spans="1:10" ht="18" customHeight="1" x14ac:dyDescent="0.35">
      <c r="A11" s="44">
        <f t="shared" si="0"/>
        <v>3</v>
      </c>
      <c r="B11" s="28" t="s">
        <v>78</v>
      </c>
      <c r="C11" s="29" t="s">
        <v>6</v>
      </c>
      <c r="D11" s="136">
        <f>IF(SUMIF(B:B,"*PIPE*",D:D)&gt;0,SUMIF(B:B,"*PIPE*",D:D),"")</f>
        <v>9875</v>
      </c>
      <c r="E11" s="75" t="s">
        <v>9</v>
      </c>
      <c r="F11" s="76" t="s">
        <v>9</v>
      </c>
      <c r="I11" s="60"/>
    </row>
    <row r="12" spans="1:10" ht="18" customHeight="1" x14ac:dyDescent="0.35">
      <c r="A12" s="44">
        <f t="shared" si="0"/>
        <v>4</v>
      </c>
      <c r="B12" s="28" t="s">
        <v>70</v>
      </c>
      <c r="C12" s="29" t="s">
        <v>6</v>
      </c>
      <c r="D12" s="52">
        <v>9875</v>
      </c>
      <c r="E12" s="75" t="s">
        <v>9</v>
      </c>
      <c r="F12" s="76" t="s">
        <v>9</v>
      </c>
      <c r="I12" s="60"/>
    </row>
    <row r="13" spans="1:10" ht="18" customHeight="1" x14ac:dyDescent="0.35">
      <c r="A13" s="44">
        <f t="shared" si="0"/>
        <v>5</v>
      </c>
      <c r="B13" s="28" t="s">
        <v>172</v>
      </c>
      <c r="C13" s="29" t="s">
        <v>6</v>
      </c>
      <c r="D13" s="52">
        <v>39</v>
      </c>
      <c r="E13" s="75" t="s">
        <v>9</v>
      </c>
      <c r="F13" s="76" t="s">
        <v>9</v>
      </c>
      <c r="I13" s="60"/>
    </row>
    <row r="14" spans="1:10" ht="18" customHeight="1" x14ac:dyDescent="0.35">
      <c r="A14" s="44">
        <f t="shared" si="0"/>
        <v>6</v>
      </c>
      <c r="B14" s="28" t="s">
        <v>71</v>
      </c>
      <c r="C14" s="29" t="s">
        <v>31</v>
      </c>
      <c r="D14" s="181">
        <v>2.12</v>
      </c>
      <c r="E14" s="75" t="s">
        <v>9</v>
      </c>
      <c r="F14" s="76" t="s">
        <v>9</v>
      </c>
      <c r="H14" s="59"/>
      <c r="I14" s="129"/>
    </row>
    <row r="15" spans="1:10" ht="18" customHeight="1" x14ac:dyDescent="0.35">
      <c r="A15" s="44">
        <f t="shared" si="0"/>
        <v>7</v>
      </c>
      <c r="B15" s="28" t="s">
        <v>72</v>
      </c>
      <c r="C15" s="29" t="s">
        <v>37</v>
      </c>
      <c r="D15" s="52">
        <v>2</v>
      </c>
      <c r="E15" s="75" t="s">
        <v>9</v>
      </c>
      <c r="F15" s="76" t="s">
        <v>9</v>
      </c>
      <c r="H15" s="59"/>
      <c r="I15" s="129"/>
    </row>
    <row r="16" spans="1:10" ht="18" customHeight="1" x14ac:dyDescent="0.35">
      <c r="A16" s="44">
        <f t="shared" si="0"/>
        <v>8</v>
      </c>
      <c r="B16" s="28" t="s">
        <v>73</v>
      </c>
      <c r="C16" s="29" t="s">
        <v>37</v>
      </c>
      <c r="D16" s="52">
        <v>67</v>
      </c>
      <c r="E16" s="75" t="s">
        <v>9</v>
      </c>
      <c r="F16" s="76" t="s">
        <v>9</v>
      </c>
      <c r="H16" s="59"/>
      <c r="I16" s="129"/>
    </row>
    <row r="17" spans="1:10" ht="18" customHeight="1" x14ac:dyDescent="0.35">
      <c r="A17" s="44">
        <f t="shared" si="0"/>
        <v>9</v>
      </c>
      <c r="B17" s="28" t="s">
        <v>124</v>
      </c>
      <c r="C17" s="29" t="s">
        <v>37</v>
      </c>
      <c r="D17" s="52">
        <v>82</v>
      </c>
      <c r="E17" s="75" t="s">
        <v>9</v>
      </c>
      <c r="F17" s="76" t="s">
        <v>9</v>
      </c>
      <c r="I17" s="129"/>
      <c r="J17" s="59"/>
    </row>
    <row r="18" spans="1:10" ht="18" customHeight="1" x14ac:dyDescent="0.35">
      <c r="A18" s="44">
        <f t="shared" si="0"/>
        <v>10</v>
      </c>
      <c r="B18" s="28" t="s">
        <v>125</v>
      </c>
      <c r="C18" s="29" t="s">
        <v>37</v>
      </c>
      <c r="D18" s="52">
        <v>50</v>
      </c>
      <c r="E18" s="75" t="s">
        <v>9</v>
      </c>
      <c r="F18" s="76" t="s">
        <v>9</v>
      </c>
      <c r="I18" s="129"/>
      <c r="J18" s="59"/>
    </row>
    <row r="19" spans="1:10" ht="18" customHeight="1" x14ac:dyDescent="0.35">
      <c r="A19" s="44">
        <f t="shared" si="0"/>
        <v>11</v>
      </c>
      <c r="B19" s="28" t="s">
        <v>112</v>
      </c>
      <c r="C19" s="29" t="s">
        <v>37</v>
      </c>
      <c r="D19" s="52">
        <v>5</v>
      </c>
      <c r="E19" s="75" t="s">
        <v>9</v>
      </c>
      <c r="F19" s="76" t="s">
        <v>9</v>
      </c>
      <c r="I19" s="129"/>
      <c r="J19" s="59"/>
    </row>
    <row r="20" spans="1:10" ht="18" customHeight="1" x14ac:dyDescent="0.35">
      <c r="A20" s="44">
        <f t="shared" si="0"/>
        <v>12</v>
      </c>
      <c r="B20" s="28" t="s">
        <v>113</v>
      </c>
      <c r="C20" s="29" t="s">
        <v>37</v>
      </c>
      <c r="D20" s="52">
        <v>12</v>
      </c>
      <c r="E20" s="75" t="s">
        <v>9</v>
      </c>
      <c r="F20" s="76" t="s">
        <v>9</v>
      </c>
      <c r="I20" s="129"/>
      <c r="J20" s="59"/>
    </row>
    <row r="21" spans="1:10" ht="18" customHeight="1" x14ac:dyDescent="0.35">
      <c r="A21" s="44">
        <f t="shared" si="0"/>
        <v>13</v>
      </c>
      <c r="B21" s="28" t="s">
        <v>240</v>
      </c>
      <c r="C21" s="29" t="s">
        <v>37</v>
      </c>
      <c r="D21" s="52">
        <v>2</v>
      </c>
      <c r="E21" s="75" t="s">
        <v>9</v>
      </c>
      <c r="F21" s="76" t="s">
        <v>9</v>
      </c>
      <c r="I21" s="129"/>
      <c r="J21" s="59"/>
    </row>
    <row r="22" spans="1:10" ht="18" customHeight="1" x14ac:dyDescent="0.35">
      <c r="A22" s="44">
        <f t="shared" si="0"/>
        <v>14</v>
      </c>
      <c r="B22" s="28" t="s">
        <v>74</v>
      </c>
      <c r="C22" s="29" t="s">
        <v>37</v>
      </c>
      <c r="D22" s="52">
        <v>19</v>
      </c>
      <c r="E22" s="75" t="s">
        <v>9</v>
      </c>
      <c r="F22" s="76" t="s">
        <v>9</v>
      </c>
      <c r="I22" s="129"/>
      <c r="J22" s="59"/>
    </row>
    <row r="23" spans="1:10" ht="18" customHeight="1" x14ac:dyDescent="0.35">
      <c r="A23" s="44">
        <f t="shared" si="0"/>
        <v>15</v>
      </c>
      <c r="B23" s="28" t="s">
        <v>75</v>
      </c>
      <c r="C23" s="29" t="s">
        <v>37</v>
      </c>
      <c r="D23" s="52">
        <v>2</v>
      </c>
      <c r="E23" s="75" t="s">
        <v>9</v>
      </c>
      <c r="F23" s="76" t="s">
        <v>9</v>
      </c>
      <c r="I23" s="60"/>
    </row>
    <row r="24" spans="1:10" ht="18" customHeight="1" x14ac:dyDescent="0.35">
      <c r="A24" s="44">
        <f t="shared" si="0"/>
        <v>16</v>
      </c>
      <c r="B24" s="28" t="s">
        <v>79</v>
      </c>
      <c r="C24" s="29" t="s">
        <v>37</v>
      </c>
      <c r="D24" s="52">
        <v>5</v>
      </c>
      <c r="E24" s="75" t="s">
        <v>9</v>
      </c>
      <c r="F24" s="76" t="s">
        <v>9</v>
      </c>
      <c r="I24" s="60"/>
    </row>
    <row r="25" spans="1:10" ht="18" customHeight="1" x14ac:dyDescent="0.35">
      <c r="A25" s="44">
        <f t="shared" si="0"/>
        <v>17</v>
      </c>
      <c r="B25" s="28" t="s">
        <v>80</v>
      </c>
      <c r="C25" s="29" t="s">
        <v>37</v>
      </c>
      <c r="D25" s="52">
        <v>1</v>
      </c>
      <c r="E25" s="75" t="s">
        <v>9</v>
      </c>
      <c r="F25" s="76" t="s">
        <v>9</v>
      </c>
      <c r="I25" s="60"/>
    </row>
    <row r="26" spans="1:10" ht="18" customHeight="1" x14ac:dyDescent="0.35">
      <c r="A26" s="44">
        <f t="shared" si="0"/>
        <v>18</v>
      </c>
      <c r="B26" s="59" t="s">
        <v>81</v>
      </c>
      <c r="C26" s="29" t="s">
        <v>37</v>
      </c>
      <c r="D26" s="185">
        <v>283</v>
      </c>
      <c r="E26" s="75" t="s">
        <v>9</v>
      </c>
      <c r="F26" s="76" t="s">
        <v>9</v>
      </c>
      <c r="I26" s="60"/>
    </row>
    <row r="27" spans="1:10" ht="15.75" thickBot="1" x14ac:dyDescent="0.4">
      <c r="A27" s="130"/>
      <c r="B27" s="113"/>
      <c r="C27" s="114"/>
      <c r="D27" s="145"/>
      <c r="E27" s="132"/>
      <c r="F27" s="83"/>
      <c r="I27" s="60"/>
    </row>
    <row r="28" spans="1:10" ht="18" customHeight="1" x14ac:dyDescent="0.35">
      <c r="A28" s="123"/>
      <c r="B28" s="28"/>
      <c r="C28" s="29"/>
      <c r="D28" s="29"/>
      <c r="E28" s="133" t="s">
        <v>8</v>
      </c>
      <c r="F28" s="75" t="s">
        <v>9</v>
      </c>
      <c r="I28" s="129"/>
    </row>
    <row r="29" spans="1:10" x14ac:dyDescent="0.2">
      <c r="A29" s="88" t="s">
        <v>30</v>
      </c>
      <c r="B29" s="134"/>
      <c r="I29" s="129"/>
    </row>
    <row r="30" spans="1:10" ht="10.9" customHeight="1" x14ac:dyDescent="0.2">
      <c r="A30" s="123"/>
      <c r="B30" s="134"/>
      <c r="E30" s="135"/>
      <c r="I30" s="129"/>
    </row>
    <row r="31" spans="1:10" x14ac:dyDescent="0.2">
      <c r="A31" s="89" t="s">
        <v>33</v>
      </c>
      <c r="B31" s="226" t="s">
        <v>82</v>
      </c>
      <c r="C31" s="226"/>
      <c r="D31" s="226"/>
      <c r="E31" s="233"/>
      <c r="F31" s="122"/>
      <c r="I31" s="60"/>
    </row>
    <row r="32" spans="1:10" ht="6" customHeight="1" x14ac:dyDescent="0.2">
      <c r="A32" s="89"/>
      <c r="B32" s="119"/>
      <c r="C32" s="120"/>
      <c r="D32" s="120"/>
      <c r="E32" s="121"/>
      <c r="F32" s="122"/>
      <c r="I32" s="60"/>
    </row>
    <row r="33" spans="1:9" x14ac:dyDescent="0.2">
      <c r="A33" s="89" t="s">
        <v>33</v>
      </c>
      <c r="B33" s="226" t="s">
        <v>132</v>
      </c>
      <c r="C33" s="226"/>
      <c r="D33" s="226"/>
      <c r="E33" s="233"/>
      <c r="F33" s="122"/>
      <c r="I33" s="60"/>
    </row>
    <row r="34" spans="1:9" ht="6" customHeight="1" x14ac:dyDescent="0.2">
      <c r="A34" s="89"/>
      <c r="B34" s="119"/>
      <c r="C34" s="120"/>
      <c r="D34" s="120"/>
      <c r="E34" s="121"/>
      <c r="F34" s="122"/>
      <c r="I34" s="60"/>
    </row>
    <row r="35" spans="1:9" x14ac:dyDescent="0.2">
      <c r="A35" s="89" t="s">
        <v>33</v>
      </c>
      <c r="B35" s="226" t="s">
        <v>83</v>
      </c>
      <c r="C35" s="226"/>
      <c r="D35" s="226"/>
      <c r="E35" s="233"/>
      <c r="F35" s="122"/>
      <c r="I35" s="60"/>
    </row>
    <row r="36" spans="1:9" ht="6" customHeight="1" x14ac:dyDescent="0.2">
      <c r="A36" s="89"/>
      <c r="B36" s="119"/>
      <c r="C36" s="120"/>
      <c r="D36" s="120"/>
      <c r="E36" s="121"/>
      <c r="F36" s="122"/>
      <c r="I36" s="60"/>
    </row>
    <row r="37" spans="1:9" x14ac:dyDescent="0.2">
      <c r="A37" s="89" t="s">
        <v>33</v>
      </c>
      <c r="B37" s="226" t="s">
        <v>118</v>
      </c>
      <c r="C37" s="226"/>
      <c r="D37" s="226"/>
      <c r="E37" s="233"/>
      <c r="F37" s="122"/>
      <c r="I37" s="60"/>
    </row>
    <row r="38" spans="1:9" ht="6" customHeight="1" x14ac:dyDescent="0.2">
      <c r="A38" s="89"/>
      <c r="B38" s="119"/>
      <c r="C38" s="120"/>
      <c r="D38" s="120"/>
      <c r="E38" s="121"/>
      <c r="F38" s="122"/>
      <c r="I38" s="60"/>
    </row>
    <row r="39" spans="1:9" x14ac:dyDescent="0.2">
      <c r="A39" s="89" t="s">
        <v>33</v>
      </c>
      <c r="B39" s="226" t="s">
        <v>119</v>
      </c>
      <c r="C39" s="226"/>
      <c r="D39" s="226"/>
      <c r="E39" s="233"/>
      <c r="F39" s="122"/>
      <c r="I39" s="60"/>
    </row>
    <row r="40" spans="1:9" ht="6" customHeight="1" x14ac:dyDescent="0.2">
      <c r="A40" s="89"/>
      <c r="B40" s="119"/>
      <c r="C40" s="120"/>
      <c r="D40" s="120"/>
      <c r="E40" s="121"/>
      <c r="F40" s="122"/>
      <c r="I40" s="60"/>
    </row>
    <row r="41" spans="1:9" x14ac:dyDescent="0.2">
      <c r="A41" s="89" t="s">
        <v>33</v>
      </c>
      <c r="B41" s="226" t="s">
        <v>38</v>
      </c>
      <c r="C41" s="226"/>
      <c r="D41" s="226"/>
      <c r="E41" s="233"/>
      <c r="F41" s="122"/>
      <c r="I41" s="60"/>
    </row>
    <row r="42" spans="1:9" ht="6" customHeight="1" x14ac:dyDescent="0.2">
      <c r="A42" s="89"/>
      <c r="B42" s="119"/>
      <c r="C42" s="120"/>
      <c r="D42" s="120"/>
      <c r="E42" s="121"/>
      <c r="F42" s="122"/>
      <c r="I42" s="60"/>
    </row>
    <row r="43" spans="1:9" ht="39.6" customHeight="1" x14ac:dyDescent="0.2">
      <c r="A43" s="89" t="s">
        <v>33</v>
      </c>
      <c r="B43" s="234" t="s">
        <v>133</v>
      </c>
      <c r="C43" s="234"/>
      <c r="D43" s="234"/>
      <c r="E43" s="234"/>
      <c r="F43" s="234"/>
      <c r="I43" s="60"/>
    </row>
    <row r="44" spans="1:9" ht="6" customHeight="1" x14ac:dyDescent="0.2">
      <c r="A44" s="89"/>
      <c r="B44" s="119"/>
      <c r="C44" s="120"/>
      <c r="D44" s="120"/>
      <c r="E44" s="121"/>
      <c r="F44" s="122"/>
      <c r="I44" s="60"/>
    </row>
    <row r="45" spans="1:9" ht="49.5" customHeight="1" x14ac:dyDescent="0.2">
      <c r="A45" s="89" t="s">
        <v>33</v>
      </c>
      <c r="B45" s="226" t="s">
        <v>18</v>
      </c>
      <c r="C45" s="226"/>
      <c r="D45" s="226"/>
      <c r="E45" s="226"/>
      <c r="F45" s="226"/>
      <c r="I45" s="60"/>
    </row>
    <row r="46" spans="1:9" ht="6" customHeight="1" x14ac:dyDescent="0.2">
      <c r="A46" s="89"/>
      <c r="B46" s="222"/>
      <c r="C46" s="222"/>
      <c r="D46" s="222"/>
      <c r="E46" s="222"/>
      <c r="F46" s="91"/>
      <c r="I46" s="60"/>
    </row>
    <row r="47" spans="1:9" ht="72" customHeight="1" x14ac:dyDescent="0.2">
      <c r="A47" s="89" t="s">
        <v>33</v>
      </c>
      <c r="B47" s="226" t="s">
        <v>19</v>
      </c>
      <c r="C47" s="226"/>
      <c r="D47" s="226"/>
      <c r="E47" s="226"/>
      <c r="F47" s="226"/>
      <c r="I47" s="60"/>
    </row>
    <row r="48" spans="1:9" ht="13.15" customHeight="1" x14ac:dyDescent="0.2">
      <c r="E48" s="123" t="s">
        <v>3</v>
      </c>
      <c r="F48" s="94"/>
      <c r="I48" s="60"/>
    </row>
    <row r="49" spans="5:6" ht="13.15" customHeight="1" x14ac:dyDescent="0.2">
      <c r="E49" s="123" t="s">
        <v>4</v>
      </c>
      <c r="F49" s="95"/>
    </row>
  </sheetData>
  <sheetProtection sheet="1" objects="1" scenarios="1" formatCells="0" formatRows="0" insertRows="0" deleteRows="0"/>
  <mergeCells count="13">
    <mergeCell ref="B41:E41"/>
    <mergeCell ref="B47:F47"/>
    <mergeCell ref="B3:F3"/>
    <mergeCell ref="B46:E46"/>
    <mergeCell ref="B5:F5"/>
    <mergeCell ref="B4:F4"/>
    <mergeCell ref="B31:E31"/>
    <mergeCell ref="B43:F43"/>
    <mergeCell ref="B45:F45"/>
    <mergeCell ref="B33:E33"/>
    <mergeCell ref="B35:E35"/>
    <mergeCell ref="B39:E39"/>
    <mergeCell ref="B37:E37"/>
  </mergeCells>
  <printOptions horizontalCentered="1"/>
  <pageMargins left="0.5" right="0.5" top="0.52" bottom="0.25" header="0.5" footer="0.35"/>
  <pageSetup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F31"/>
  <sheetViews>
    <sheetView view="pageBreakPreview" topLeftCell="A9" zoomScaleNormal="100" zoomScaleSheetLayoutView="100" workbookViewId="0">
      <selection activeCell="C13" sqref="C13"/>
    </sheetView>
  </sheetViews>
  <sheetFormatPr defaultRowHeight="12.75" x14ac:dyDescent="0.2"/>
  <cols>
    <col min="1" max="1" width="5.7109375" style="57" customWidth="1"/>
    <col min="2" max="2" width="38.85546875" style="57" customWidth="1"/>
    <col min="3" max="3" width="18.28515625" style="57" customWidth="1"/>
    <col min="4" max="4" width="12.140625" style="57" bestFit="1" customWidth="1"/>
    <col min="5" max="5" width="14.5703125" style="60" bestFit="1" customWidth="1"/>
    <col min="6" max="6" width="16.7109375" style="57" customWidth="1"/>
    <col min="7" max="16384" width="9.140625" style="57"/>
  </cols>
  <sheetData>
    <row r="1" spans="1:6" x14ac:dyDescent="0.2">
      <c r="E1" s="57"/>
      <c r="F1" s="96">
        <f>SUMMARY!F1</f>
        <v>46132</v>
      </c>
    </row>
    <row r="2" spans="1:6" x14ac:dyDescent="0.2">
      <c r="E2" s="58" t="s">
        <v>10</v>
      </c>
      <c r="F2" s="7" t="str">
        <f>SUMMARY!F2</f>
        <v>314-47-05</v>
      </c>
    </row>
    <row r="3" spans="1:6" ht="20.100000000000001" customHeight="1" x14ac:dyDescent="0.2">
      <c r="B3" s="221" t="s">
        <v>26</v>
      </c>
      <c r="C3" s="221"/>
      <c r="D3" s="221"/>
      <c r="E3" s="221"/>
      <c r="F3" s="221"/>
    </row>
    <row r="4" spans="1:6" ht="20.100000000000001" customHeight="1" x14ac:dyDescent="0.2">
      <c r="B4" s="225" t="str">
        <f>SUMMARY!C4</f>
        <v>WINDRIDGE, UNIT 2</v>
      </c>
      <c r="C4" s="225"/>
      <c r="D4" s="225"/>
      <c r="E4" s="225"/>
      <c r="F4" s="225"/>
    </row>
    <row r="5" spans="1:6" ht="20.100000000000001" customHeight="1" x14ac:dyDescent="0.2">
      <c r="B5" s="221" t="s">
        <v>25</v>
      </c>
      <c r="C5" s="221"/>
      <c r="D5" s="221"/>
      <c r="E5" s="221"/>
      <c r="F5" s="221"/>
    </row>
    <row r="6" spans="1:6" ht="12.75" customHeight="1" thickBot="1" x14ac:dyDescent="0.25">
      <c r="A6" s="97"/>
      <c r="B6" s="97"/>
      <c r="C6" s="97"/>
      <c r="D6" s="97"/>
      <c r="E6" s="97"/>
      <c r="F6" s="98"/>
    </row>
    <row r="7" spans="1:6" ht="26.25" customHeight="1" thickBot="1" x14ac:dyDescent="0.25">
      <c r="A7" s="99" t="s">
        <v>12</v>
      </c>
      <c r="B7" s="100" t="s">
        <v>13</v>
      </c>
      <c r="C7" s="101" t="s">
        <v>2</v>
      </c>
      <c r="D7" s="64" t="s">
        <v>34</v>
      </c>
      <c r="E7" s="102" t="s">
        <v>14</v>
      </c>
      <c r="F7" s="103" t="s">
        <v>15</v>
      </c>
    </row>
    <row r="8" spans="1:6" x14ac:dyDescent="0.2">
      <c r="A8" s="104"/>
      <c r="B8" s="105"/>
      <c r="C8" s="106"/>
      <c r="D8" s="177"/>
      <c r="E8" s="107"/>
      <c r="F8" s="108"/>
    </row>
    <row r="9" spans="1:6" ht="18" customHeight="1" x14ac:dyDescent="0.35">
      <c r="A9" s="44">
        <f>ROW()-8</f>
        <v>1</v>
      </c>
      <c r="B9" s="109" t="s">
        <v>47</v>
      </c>
      <c r="C9" s="110" t="s">
        <v>7</v>
      </c>
      <c r="D9" s="74">
        <v>3</v>
      </c>
      <c r="E9" s="75" t="s">
        <v>9</v>
      </c>
      <c r="F9" s="76" t="s">
        <v>9</v>
      </c>
    </row>
    <row r="10" spans="1:6" ht="18" customHeight="1" x14ac:dyDescent="0.35">
      <c r="A10" s="44">
        <f t="shared" ref="A10:A16" si="0">ROW()-8</f>
        <v>2</v>
      </c>
      <c r="B10" s="111" t="s">
        <v>48</v>
      </c>
      <c r="C10" s="85" t="s">
        <v>7</v>
      </c>
      <c r="D10" s="86">
        <v>2</v>
      </c>
      <c r="E10" s="75" t="s">
        <v>9</v>
      </c>
      <c r="F10" s="76" t="s">
        <v>9</v>
      </c>
    </row>
    <row r="11" spans="1:6" ht="18" customHeight="1" x14ac:dyDescent="0.35">
      <c r="A11" s="44">
        <f t="shared" si="0"/>
        <v>3</v>
      </c>
      <c r="B11" s="209" t="s">
        <v>173</v>
      </c>
      <c r="C11" s="85" t="s">
        <v>6</v>
      </c>
      <c r="D11" s="86">
        <v>19582</v>
      </c>
      <c r="E11" s="75" t="s">
        <v>9</v>
      </c>
      <c r="F11" s="76" t="s">
        <v>9</v>
      </c>
    </row>
    <row r="12" spans="1:6" ht="18" customHeight="1" x14ac:dyDescent="0.35">
      <c r="A12" s="44">
        <f t="shared" si="0"/>
        <v>4</v>
      </c>
      <c r="B12" s="111" t="s">
        <v>49</v>
      </c>
      <c r="C12" s="85" t="s">
        <v>6</v>
      </c>
      <c r="D12" s="86">
        <v>512</v>
      </c>
      <c r="E12" s="75" t="s">
        <v>9</v>
      </c>
      <c r="F12" s="76" t="s">
        <v>9</v>
      </c>
    </row>
    <row r="13" spans="1:6" ht="18" customHeight="1" x14ac:dyDescent="0.35">
      <c r="A13" s="44">
        <f t="shared" si="0"/>
        <v>5</v>
      </c>
      <c r="B13" s="111" t="s">
        <v>50</v>
      </c>
      <c r="C13" s="85" t="s">
        <v>6</v>
      </c>
      <c r="D13" s="86">
        <v>449</v>
      </c>
      <c r="E13" s="75" t="s">
        <v>9</v>
      </c>
      <c r="F13" s="76" t="s">
        <v>9</v>
      </c>
    </row>
    <row r="14" spans="1:6" ht="18" customHeight="1" x14ac:dyDescent="0.35">
      <c r="A14" s="44">
        <f t="shared" si="0"/>
        <v>6</v>
      </c>
      <c r="B14" s="209" t="s">
        <v>174</v>
      </c>
      <c r="C14" s="85" t="s">
        <v>6</v>
      </c>
      <c r="D14" s="86">
        <v>661</v>
      </c>
      <c r="E14" s="75" t="s">
        <v>9</v>
      </c>
      <c r="F14" s="76" t="s">
        <v>9</v>
      </c>
    </row>
    <row r="15" spans="1:6" ht="18" customHeight="1" x14ac:dyDescent="0.35">
      <c r="A15" s="44">
        <f t="shared" si="0"/>
        <v>7</v>
      </c>
      <c r="B15" s="209" t="s">
        <v>175</v>
      </c>
      <c r="C15" s="85" t="s">
        <v>6</v>
      </c>
      <c r="D15" s="86">
        <v>63</v>
      </c>
      <c r="E15" s="75" t="s">
        <v>9</v>
      </c>
      <c r="F15" s="76" t="s">
        <v>9</v>
      </c>
    </row>
    <row r="16" spans="1:6" ht="18" customHeight="1" x14ac:dyDescent="0.35">
      <c r="A16" s="44">
        <f t="shared" si="0"/>
        <v>8</v>
      </c>
      <c r="B16" s="209" t="s">
        <v>245</v>
      </c>
      <c r="C16" s="211" t="s">
        <v>7</v>
      </c>
      <c r="D16" s="86">
        <v>1</v>
      </c>
      <c r="E16" s="75" t="s">
        <v>9</v>
      </c>
      <c r="F16" s="76" t="s">
        <v>9</v>
      </c>
    </row>
    <row r="17" spans="1:6" ht="15.75" thickBot="1" x14ac:dyDescent="0.4">
      <c r="A17" s="79"/>
      <c r="B17" s="113"/>
      <c r="C17" s="114"/>
      <c r="D17" s="145"/>
      <c r="E17" s="82"/>
      <c r="F17" s="83"/>
    </row>
    <row r="18" spans="1:6" ht="19.5" customHeight="1" x14ac:dyDescent="0.35">
      <c r="A18" s="84"/>
      <c r="B18" s="115"/>
      <c r="C18" s="111"/>
      <c r="D18" s="111"/>
      <c r="E18" s="116" t="s">
        <v>8</v>
      </c>
      <c r="F18" s="117" t="s">
        <v>9</v>
      </c>
    </row>
    <row r="19" spans="1:6" ht="12.75" customHeight="1" x14ac:dyDescent="0.2">
      <c r="A19" s="88" t="s">
        <v>30</v>
      </c>
      <c r="B19" s="115"/>
      <c r="C19" s="111"/>
      <c r="D19" s="111"/>
      <c r="E19" s="112"/>
      <c r="F19" s="118"/>
    </row>
    <row r="20" spans="1:6" ht="10.9" customHeight="1" x14ac:dyDescent="0.2">
      <c r="A20" s="84"/>
      <c r="B20" s="115"/>
      <c r="C20" s="111"/>
      <c r="D20" s="111"/>
      <c r="E20" s="112"/>
      <c r="F20" s="118"/>
    </row>
    <row r="21" spans="1:6" ht="45" customHeight="1" x14ac:dyDescent="0.2">
      <c r="A21" s="188" t="s">
        <v>33</v>
      </c>
      <c r="B21" s="236" t="s">
        <v>18</v>
      </c>
      <c r="C21" s="236"/>
      <c r="D21" s="236"/>
      <c r="E21" s="236"/>
      <c r="F21" s="236"/>
    </row>
    <row r="22" spans="1:6" ht="6" customHeight="1" x14ac:dyDescent="0.2">
      <c r="A22" s="188"/>
      <c r="B22" s="189"/>
      <c r="C22" s="190"/>
      <c r="D22" s="190"/>
      <c r="E22" s="121"/>
      <c r="F22" s="191"/>
    </row>
    <row r="23" spans="1:6" ht="57" customHeight="1" x14ac:dyDescent="0.2">
      <c r="A23" s="188" t="s">
        <v>33</v>
      </c>
      <c r="B23" s="236" t="s">
        <v>19</v>
      </c>
      <c r="C23" s="236"/>
      <c r="D23" s="236"/>
      <c r="E23" s="236"/>
      <c r="F23" s="236"/>
    </row>
    <row r="24" spans="1:6" ht="6" customHeight="1" x14ac:dyDescent="0.2">
      <c r="A24" s="188"/>
      <c r="B24" s="187"/>
      <c r="C24" s="187"/>
      <c r="D24" s="187"/>
      <c r="E24" s="187"/>
      <c r="F24" s="187"/>
    </row>
    <row r="25" spans="1:6" x14ac:dyDescent="0.2">
      <c r="A25" s="188" t="s">
        <v>33</v>
      </c>
      <c r="B25" s="235" t="s">
        <v>114</v>
      </c>
      <c r="C25" s="235"/>
      <c r="D25" s="235"/>
      <c r="E25" s="235"/>
      <c r="F25" s="235"/>
    </row>
    <row r="26" spans="1:6" ht="6" customHeight="1" x14ac:dyDescent="0.2">
      <c r="A26" s="188"/>
      <c r="B26" s="187"/>
      <c r="C26" s="187"/>
      <c r="D26" s="187"/>
      <c r="E26" s="187"/>
      <c r="F26" s="187"/>
    </row>
    <row r="27" spans="1:6" ht="315" customHeight="1" x14ac:dyDescent="0.2">
      <c r="A27" s="188" t="s">
        <v>33</v>
      </c>
      <c r="B27" s="235" t="s">
        <v>126</v>
      </c>
      <c r="C27" s="235"/>
      <c r="D27" s="235"/>
      <c r="E27" s="235"/>
      <c r="F27" s="235"/>
    </row>
    <row r="28" spans="1:6" x14ac:dyDescent="0.2">
      <c r="E28" s="123" t="s">
        <v>3</v>
      </c>
      <c r="F28" s="94"/>
    </row>
    <row r="29" spans="1:6" x14ac:dyDescent="0.2">
      <c r="E29" s="123" t="s">
        <v>4</v>
      </c>
      <c r="F29" s="95"/>
    </row>
    <row r="30" spans="1:6" x14ac:dyDescent="0.2">
      <c r="E30" s="123"/>
    </row>
    <row r="31" spans="1:6" x14ac:dyDescent="0.2">
      <c r="E31" s="123"/>
    </row>
  </sheetData>
  <sheetProtection sheet="1" objects="1" scenarios="1" formatCells="0" formatRows="0" insertRows="0" deleteRows="0"/>
  <mergeCells count="7">
    <mergeCell ref="B27:F27"/>
    <mergeCell ref="B25:F25"/>
    <mergeCell ref="B3:F3"/>
    <mergeCell ref="B4:F4"/>
    <mergeCell ref="B5:F5"/>
    <mergeCell ref="B21:F21"/>
    <mergeCell ref="B23:F23"/>
  </mergeCells>
  <printOptions horizontalCentered="1"/>
  <pageMargins left="0.5" right="0.5" top="0.52" bottom="0.25" header="0.5" footer="0.35"/>
  <pageSetup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I25"/>
  <sheetViews>
    <sheetView view="pageBreakPreview" zoomScaleNormal="100" zoomScaleSheetLayoutView="100" workbookViewId="0">
      <selection activeCell="C13" sqref="C13"/>
    </sheetView>
  </sheetViews>
  <sheetFormatPr defaultRowHeight="12.75" x14ac:dyDescent="0.2"/>
  <cols>
    <col min="1" max="1" width="5.7109375" style="57" customWidth="1"/>
    <col min="2" max="2" width="33.7109375" style="57" customWidth="1"/>
    <col min="3" max="3" width="18.28515625" style="57" bestFit="1" customWidth="1"/>
    <col min="4" max="4" width="12.140625" style="57" bestFit="1" customWidth="1"/>
    <col min="5" max="5" width="14.5703125" style="60" bestFit="1" customWidth="1"/>
    <col min="6" max="6" width="16.7109375" style="57" customWidth="1"/>
    <col min="7" max="16384" width="9.140625" style="57"/>
  </cols>
  <sheetData>
    <row r="1" spans="1:9" x14ac:dyDescent="0.2">
      <c r="E1" s="57"/>
      <c r="F1" s="96">
        <f>SUMMARY!F1</f>
        <v>46132</v>
      </c>
    </row>
    <row r="2" spans="1:9" x14ac:dyDescent="0.2">
      <c r="E2" s="58" t="s">
        <v>10</v>
      </c>
      <c r="F2" s="7" t="str">
        <f>SUMMARY!F2</f>
        <v>314-47-05</v>
      </c>
    </row>
    <row r="3" spans="1:9" ht="20.100000000000001" customHeight="1" x14ac:dyDescent="0.2">
      <c r="B3" s="221" t="s">
        <v>26</v>
      </c>
      <c r="C3" s="221"/>
      <c r="D3" s="221"/>
      <c r="E3" s="221"/>
      <c r="F3" s="221"/>
      <c r="H3">
        <f>'LOT GRADING'!H3+DRAINAGE!H3+STREETS!H3</f>
        <v>175407</v>
      </c>
      <c r="I3" t="s">
        <v>122</v>
      </c>
    </row>
    <row r="4" spans="1:9" ht="20.100000000000001" customHeight="1" x14ac:dyDescent="0.25">
      <c r="B4" s="227" t="str">
        <f>SUMMARY!C4</f>
        <v>WINDRIDGE, UNIT 2</v>
      </c>
      <c r="C4" s="227"/>
      <c r="D4" s="227"/>
      <c r="E4" s="227"/>
      <c r="F4" s="227"/>
      <c r="H4">
        <f>'LOT GRADING'!H4+DRAINAGE!H4+STREETS!H4</f>
        <v>158494</v>
      </c>
      <c r="I4" t="s">
        <v>123</v>
      </c>
    </row>
    <row r="5" spans="1:9" ht="20.100000000000001" customHeight="1" x14ac:dyDescent="0.25">
      <c r="B5" s="228" t="s">
        <v>32</v>
      </c>
      <c r="C5" s="228"/>
      <c r="D5" s="228"/>
      <c r="E5" s="228"/>
      <c r="F5" s="228"/>
      <c r="H5">
        <f>H3-H4</f>
        <v>16913</v>
      </c>
      <c r="I5" t="str">
        <f>IF(H5=0,"",IF(H5&gt;0,"EXPORT","IMPORT"))</f>
        <v>EXPORT</v>
      </c>
    </row>
    <row r="6" spans="1:9" ht="12.75" customHeight="1" thickBot="1" x14ac:dyDescent="0.25"/>
    <row r="7" spans="1:9" ht="26.25" customHeight="1" thickBot="1" x14ac:dyDescent="0.25">
      <c r="A7" s="61" t="s">
        <v>12</v>
      </c>
      <c r="B7" s="62" t="s">
        <v>13</v>
      </c>
      <c r="C7" s="63" t="s">
        <v>2</v>
      </c>
      <c r="D7" s="64" t="s">
        <v>34</v>
      </c>
      <c r="E7" s="65" t="s">
        <v>14</v>
      </c>
      <c r="F7" s="66" t="s">
        <v>15</v>
      </c>
    </row>
    <row r="8" spans="1:9" x14ac:dyDescent="0.2">
      <c r="A8" s="67"/>
      <c r="B8" s="68"/>
      <c r="C8" s="69"/>
      <c r="D8" s="186"/>
      <c r="E8" s="70"/>
      <c r="F8" s="71"/>
    </row>
    <row r="9" spans="1:9" ht="20.25" customHeight="1" x14ac:dyDescent="0.35">
      <c r="A9" s="44">
        <f>ROW()-8</f>
        <v>1</v>
      </c>
      <c r="B9" s="212" t="s">
        <v>246</v>
      </c>
      <c r="C9" s="73" t="s">
        <v>1</v>
      </c>
      <c r="D9" s="206">
        <f>IF(H5=0,"",ABS(H5))</f>
        <v>16913</v>
      </c>
      <c r="E9" s="75" t="s">
        <v>9</v>
      </c>
      <c r="F9" s="76" t="s">
        <v>9</v>
      </c>
    </row>
    <row r="10" spans="1:9" ht="20.25" customHeight="1" x14ac:dyDescent="0.35">
      <c r="A10" s="44">
        <f t="shared" ref="A10:A11" si="0">ROW()-8</f>
        <v>2</v>
      </c>
      <c r="B10" s="205" t="s">
        <v>187</v>
      </c>
      <c r="C10" s="78" t="s">
        <v>135</v>
      </c>
      <c r="D10" s="77">
        <v>1938</v>
      </c>
      <c r="E10" s="75" t="s">
        <v>9</v>
      </c>
      <c r="F10" s="76" t="s">
        <v>9</v>
      </c>
    </row>
    <row r="11" spans="1:9" ht="20.25" customHeight="1" x14ac:dyDescent="0.35">
      <c r="A11" s="44">
        <f t="shared" si="0"/>
        <v>3</v>
      </c>
      <c r="B11" s="72" t="s">
        <v>99</v>
      </c>
      <c r="C11" s="78" t="s">
        <v>5</v>
      </c>
      <c r="D11" s="77">
        <v>1</v>
      </c>
      <c r="E11" s="75" t="s">
        <v>9</v>
      </c>
      <c r="F11" s="76" t="s">
        <v>9</v>
      </c>
    </row>
    <row r="12" spans="1:9" ht="15.75" thickBot="1" x14ac:dyDescent="0.4">
      <c r="A12" s="79"/>
      <c r="B12" s="80"/>
      <c r="C12" s="81"/>
      <c r="D12" s="176"/>
      <c r="E12" s="82"/>
      <c r="F12" s="83"/>
    </row>
    <row r="13" spans="1:9" ht="18.75" customHeight="1" x14ac:dyDescent="0.35">
      <c r="A13" s="84"/>
      <c r="B13" s="85"/>
      <c r="C13" s="85"/>
      <c r="D13" s="85"/>
      <c r="E13" s="87" t="s">
        <v>8</v>
      </c>
      <c r="F13" s="75" t="s">
        <v>9</v>
      </c>
    </row>
    <row r="14" spans="1:9" ht="15" x14ac:dyDescent="0.35">
      <c r="A14" s="88" t="s">
        <v>30</v>
      </c>
      <c r="B14" s="88"/>
      <c r="C14" s="88"/>
      <c r="D14" s="88"/>
      <c r="E14" s="87"/>
      <c r="F14" s="75"/>
    </row>
    <row r="15" spans="1:9" ht="10.9" customHeight="1" x14ac:dyDescent="0.35">
      <c r="A15" s="84"/>
      <c r="B15" s="72"/>
      <c r="C15" s="84"/>
      <c r="D15" s="84"/>
      <c r="E15" s="75"/>
      <c r="F15" s="75"/>
    </row>
    <row r="16" spans="1:9" x14ac:dyDescent="0.2">
      <c r="A16" s="89" t="s">
        <v>33</v>
      </c>
      <c r="B16" s="223" t="s">
        <v>120</v>
      </c>
      <c r="C16" s="222"/>
      <c r="D16" s="222"/>
      <c r="E16" s="222"/>
      <c r="F16" s="222"/>
    </row>
    <row r="17" spans="1:6" ht="6" customHeight="1" x14ac:dyDescent="0.2">
      <c r="B17" s="91"/>
      <c r="C17" s="91"/>
      <c r="D17" s="91"/>
      <c r="E17" s="92"/>
      <c r="F17" s="91"/>
    </row>
    <row r="18" spans="1:6" x14ac:dyDescent="0.2">
      <c r="A18" s="89" t="s">
        <v>33</v>
      </c>
      <c r="B18" s="223" t="s">
        <v>134</v>
      </c>
      <c r="C18" s="222"/>
      <c r="D18" s="222"/>
      <c r="E18" s="222"/>
      <c r="F18" s="222"/>
    </row>
    <row r="19" spans="1:6" ht="6" customHeight="1" x14ac:dyDescent="0.2">
      <c r="B19" s="91"/>
      <c r="C19" s="91"/>
      <c r="D19" s="91"/>
      <c r="E19" s="92"/>
      <c r="F19" s="91"/>
    </row>
    <row r="20" spans="1:6" ht="54" customHeight="1" x14ac:dyDescent="0.2">
      <c r="A20" s="89" t="s">
        <v>33</v>
      </c>
      <c r="B20" s="222" t="s">
        <v>24</v>
      </c>
      <c r="C20" s="222"/>
      <c r="D20" s="222"/>
      <c r="E20" s="222"/>
      <c r="F20" s="222"/>
    </row>
    <row r="21" spans="1:6" ht="6" customHeight="1" x14ac:dyDescent="0.2">
      <c r="B21" s="91"/>
      <c r="C21" s="91"/>
      <c r="D21" s="91"/>
      <c r="E21" s="92"/>
      <c r="F21" s="91"/>
    </row>
    <row r="22" spans="1:6" ht="90" customHeight="1" x14ac:dyDescent="0.2">
      <c r="A22" s="89" t="s">
        <v>33</v>
      </c>
      <c r="B22" s="222" t="s">
        <v>19</v>
      </c>
      <c r="C22" s="222"/>
      <c r="D22" s="222"/>
      <c r="E22" s="222"/>
      <c r="F22" s="222"/>
    </row>
    <row r="23" spans="1:6" x14ac:dyDescent="0.2">
      <c r="E23" s="93" t="s">
        <v>3</v>
      </c>
      <c r="F23" s="94"/>
    </row>
    <row r="24" spans="1:6" x14ac:dyDescent="0.2">
      <c r="E24" s="93" t="s">
        <v>4</v>
      </c>
      <c r="F24" s="95"/>
    </row>
    <row r="25" spans="1:6" x14ac:dyDescent="0.2">
      <c r="E25" s="57"/>
    </row>
  </sheetData>
  <sheetProtection formatCells="0" formatRows="0" insertRows="0" deleteRows="0"/>
  <mergeCells count="7">
    <mergeCell ref="B3:F3"/>
    <mergeCell ref="B5:F5"/>
    <mergeCell ref="B4:F4"/>
    <mergeCell ref="B20:F20"/>
    <mergeCell ref="B22:F22"/>
    <mergeCell ref="B16:F16"/>
    <mergeCell ref="B18:F18"/>
  </mergeCells>
  <printOptions horizontalCentered="1"/>
  <pageMargins left="0.5" right="0.5" top="0.52" bottom="0.25" header="0.5" footer="0.35"/>
  <pageSetup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D7D01-B426-4BBA-A371-DB404B544F6B}">
  <sheetPr>
    <tabColor rgb="FF92D050"/>
    <pageSetUpPr fitToPage="1"/>
  </sheetPr>
  <dimension ref="A1:F18"/>
  <sheetViews>
    <sheetView view="pageBreakPreview" zoomScaleNormal="100" zoomScaleSheetLayoutView="100" workbookViewId="0">
      <selection activeCell="C13" sqref="C13"/>
    </sheetView>
  </sheetViews>
  <sheetFormatPr defaultRowHeight="12.75" x14ac:dyDescent="0.2"/>
  <cols>
    <col min="1" max="1" width="5.7109375" style="57" customWidth="1"/>
    <col min="2" max="2" width="38.85546875" style="57" customWidth="1"/>
    <col min="3" max="3" width="18.28515625" style="57" customWidth="1"/>
    <col min="4" max="4" width="12.140625" style="57" bestFit="1" customWidth="1"/>
    <col min="5" max="5" width="14.5703125" style="60" bestFit="1" customWidth="1"/>
    <col min="6" max="6" width="16.7109375" style="57" customWidth="1"/>
    <col min="7" max="16384" width="9.140625" style="57"/>
  </cols>
  <sheetData>
    <row r="1" spans="1:6" x14ac:dyDescent="0.2">
      <c r="E1" s="57"/>
      <c r="F1" s="96">
        <f>SUMMARY!F1</f>
        <v>46132</v>
      </c>
    </row>
    <row r="2" spans="1:6" x14ac:dyDescent="0.2">
      <c r="E2" s="58" t="s">
        <v>10</v>
      </c>
      <c r="F2" s="7" t="str">
        <f>SUMMARY!F2</f>
        <v>314-47-05</v>
      </c>
    </row>
    <row r="3" spans="1:6" ht="20.100000000000001" customHeight="1" x14ac:dyDescent="0.2">
      <c r="B3" s="221" t="s">
        <v>26</v>
      </c>
      <c r="C3" s="221"/>
      <c r="D3" s="221"/>
      <c r="E3" s="221"/>
      <c r="F3" s="221"/>
    </row>
    <row r="4" spans="1:6" ht="20.100000000000001" customHeight="1" x14ac:dyDescent="0.2">
      <c r="B4" s="225" t="str">
        <f>SUMMARY!C4</f>
        <v>WINDRIDGE, UNIT 2</v>
      </c>
      <c r="C4" s="225"/>
      <c r="D4" s="225"/>
      <c r="E4" s="225"/>
      <c r="F4" s="225"/>
    </row>
    <row r="5" spans="1:6" ht="20.100000000000001" customHeight="1" x14ac:dyDescent="0.2">
      <c r="B5" s="221" t="s">
        <v>248</v>
      </c>
      <c r="C5" s="221"/>
      <c r="D5" s="221"/>
      <c r="E5" s="221"/>
      <c r="F5" s="221"/>
    </row>
    <row r="6" spans="1:6" ht="12.75" customHeight="1" thickBot="1" x14ac:dyDescent="0.25">
      <c r="A6" s="97"/>
      <c r="B6" s="97"/>
      <c r="C6" s="97"/>
      <c r="D6" s="97"/>
      <c r="E6" s="97"/>
      <c r="F6" s="98"/>
    </row>
    <row r="7" spans="1:6" ht="26.25" customHeight="1" thickBot="1" x14ac:dyDescent="0.25">
      <c r="A7" s="99" t="s">
        <v>12</v>
      </c>
      <c r="B7" s="100" t="s">
        <v>13</v>
      </c>
      <c r="C7" s="101" t="s">
        <v>2</v>
      </c>
      <c r="D7" s="64" t="s">
        <v>34</v>
      </c>
      <c r="E7" s="102" t="s">
        <v>14</v>
      </c>
      <c r="F7" s="103" t="s">
        <v>15</v>
      </c>
    </row>
    <row r="8" spans="1:6" x14ac:dyDescent="0.2">
      <c r="A8" s="104"/>
      <c r="B8" s="105"/>
      <c r="C8" s="106"/>
      <c r="D8" s="177"/>
      <c r="E8" s="107"/>
      <c r="F8" s="108"/>
    </row>
    <row r="9" spans="1:6" ht="18" customHeight="1" x14ac:dyDescent="0.35">
      <c r="A9" s="44">
        <f>ROW()-8</f>
        <v>1</v>
      </c>
      <c r="B9" s="214" t="s">
        <v>250</v>
      </c>
      <c r="C9" s="213" t="s">
        <v>0</v>
      </c>
      <c r="D9" s="74">
        <v>37248</v>
      </c>
      <c r="E9" s="75" t="s">
        <v>9</v>
      </c>
      <c r="F9" s="76" t="s">
        <v>9</v>
      </c>
    </row>
    <row r="10" spans="1:6" ht="15.75" thickBot="1" x14ac:dyDescent="0.4">
      <c r="A10" s="79"/>
      <c r="B10" s="113"/>
      <c r="C10" s="114"/>
      <c r="D10" s="145"/>
      <c r="E10" s="82"/>
      <c r="F10" s="83"/>
    </row>
    <row r="11" spans="1:6" ht="19.5" customHeight="1" x14ac:dyDescent="0.35">
      <c r="A11" s="84"/>
      <c r="B11" s="115"/>
      <c r="C11" s="111"/>
      <c r="D11" s="111"/>
      <c r="E11" s="116" t="s">
        <v>8</v>
      </c>
      <c r="F11" s="117" t="s">
        <v>9</v>
      </c>
    </row>
    <row r="12" spans="1:6" ht="12.75" customHeight="1" x14ac:dyDescent="0.2">
      <c r="A12" s="88" t="s">
        <v>30</v>
      </c>
      <c r="B12" s="115"/>
      <c r="C12" s="111"/>
      <c r="D12" s="111"/>
      <c r="E12" s="112"/>
      <c r="F12" s="118"/>
    </row>
    <row r="13" spans="1:6" ht="10.9" customHeight="1" x14ac:dyDescent="0.2">
      <c r="A13" s="84"/>
      <c r="B13" s="115"/>
      <c r="C13" s="111"/>
      <c r="D13" s="111"/>
      <c r="E13" s="112"/>
      <c r="F13" s="118"/>
    </row>
    <row r="14" spans="1:6" ht="45" customHeight="1" x14ac:dyDescent="0.2">
      <c r="A14" s="188" t="s">
        <v>33</v>
      </c>
      <c r="B14" s="236" t="s">
        <v>249</v>
      </c>
      <c r="C14" s="236"/>
      <c r="D14" s="236"/>
      <c r="E14" s="236"/>
      <c r="F14" s="236"/>
    </row>
    <row r="15" spans="1:6" x14ac:dyDescent="0.2">
      <c r="E15" s="123" t="s">
        <v>3</v>
      </c>
      <c r="F15" s="94"/>
    </row>
    <row r="16" spans="1:6" x14ac:dyDescent="0.2">
      <c r="E16" s="123" t="s">
        <v>4</v>
      </c>
      <c r="F16" s="95"/>
    </row>
    <row r="17" spans="5:5" x14ac:dyDescent="0.2">
      <c r="E17" s="123"/>
    </row>
    <row r="18" spans="5:5" x14ac:dyDescent="0.2">
      <c r="E18" s="123"/>
    </row>
  </sheetData>
  <sheetProtection sheet="1" objects="1" scenarios="1" formatCells="0" formatRows="0" insertRows="0" deleteRows="0"/>
  <mergeCells count="4">
    <mergeCell ref="B14:F14"/>
    <mergeCell ref="B3:F3"/>
    <mergeCell ref="B4:F4"/>
    <mergeCell ref="B5:F5"/>
  </mergeCells>
  <printOptions horizontalCentered="1"/>
  <pageMargins left="0.5" right="0.5" top="0.52" bottom="0.25" header="0.5" footer="0.35"/>
  <pageSetup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SUMMARY</vt:lpstr>
      <vt:lpstr>LOT GRADING</vt:lpstr>
      <vt:lpstr>DRAINAGE</vt:lpstr>
      <vt:lpstr>STREETS</vt:lpstr>
      <vt:lpstr>SEWER</vt:lpstr>
      <vt:lpstr>WATER</vt:lpstr>
      <vt:lpstr>TPDES</vt:lpstr>
      <vt:lpstr>MISC. IMPROVEMENTS</vt:lpstr>
      <vt:lpstr>ADD ALT</vt:lpstr>
      <vt:lpstr>Sheet1</vt:lpstr>
      <vt:lpstr>'ADD ALT'!Print_Area</vt:lpstr>
      <vt:lpstr>DRAINAGE!Print_Area</vt:lpstr>
      <vt:lpstr>'LOT GRADING'!Print_Area</vt:lpstr>
      <vt:lpstr>'MISC. IMPROVEMENTS'!Print_Area</vt:lpstr>
      <vt:lpstr>SEWER!Print_Area</vt:lpstr>
      <vt:lpstr>STREETS!Print_Area</vt:lpstr>
      <vt:lpstr>SUMMARY!Print_Area</vt:lpstr>
      <vt:lpstr>TPDES!Print_Area</vt:lpstr>
      <vt:lpstr>WATER!Print_Area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Kyle Gregory</cp:lastModifiedBy>
  <cp:lastPrinted>2026-04-20T21:54:33Z</cp:lastPrinted>
  <dcterms:created xsi:type="dcterms:W3CDTF">2009-02-11T21:40:13Z</dcterms:created>
  <dcterms:modified xsi:type="dcterms:W3CDTF">2026-04-20T21:54:42Z</dcterms:modified>
</cp:coreProperties>
</file>